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/>
  <mc:AlternateContent xmlns:mc="http://schemas.openxmlformats.org/markup-compatibility/2006">
    <mc:Choice Requires="x15">
      <x15ac:absPath xmlns:x15ac="http://schemas.microsoft.com/office/spreadsheetml/2010/11/ac" url="https://embracergroup.sharepoint.com/sites/ABEmbracerGroup/ekonomi/Delade dokument/Group finance/02 Reporting/2024-09/Delårsrapport/"/>
    </mc:Choice>
  </mc:AlternateContent>
  <xr:revisionPtr revIDLastSave="0" documentId="8_{B5FE77C9-21B5-4A03-B158-66321B406D68}" xr6:coauthVersionLast="47" xr6:coauthVersionMax="47" xr10:uidLastSave="{00000000-0000-0000-0000-000000000000}"/>
  <bookViews>
    <workbookView xWindow="25215" yWindow="1245" windowWidth="26505" windowHeight="17280" firstSheet="4" activeTab="4" xr2:uid="{6CEE2CAF-4465-4802-A184-FC44CDFC470E}"/>
  </bookViews>
  <sheets>
    <sheet name="PnL" sheetId="1" r:id="rId1"/>
    <sheet name="BS" sheetId="2" r:id="rId2"/>
    <sheet name="CF" sheetId="3" r:id="rId3"/>
    <sheet name="Segment" sheetId="4" r:id="rId4"/>
    <sheet name="Quarterly info" sheetId="5" r:id="rId5"/>
    <sheet name="PnL Asmodee SEK VER ELV(2)" sheetId="9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2" i="1" l="1"/>
  <c r="T15" i="1"/>
  <c r="T8" i="1"/>
  <c r="T7" i="1"/>
  <c r="Y79" i="5"/>
  <c r="V33" i="9" l="1"/>
  <c r="W33" i="9"/>
  <c r="X33" i="9"/>
  <c r="V34" i="9"/>
  <c r="W34" i="9"/>
  <c r="X34" i="9"/>
  <c r="V35" i="9"/>
  <c r="W35" i="9"/>
  <c r="X35" i="9"/>
  <c r="V36" i="9"/>
  <c r="W36" i="9"/>
  <c r="X36" i="9"/>
  <c r="V37" i="9"/>
  <c r="W37" i="9"/>
  <c r="X37" i="9"/>
  <c r="V38" i="9"/>
  <c r="W38" i="9"/>
  <c r="X38" i="9"/>
  <c r="V39" i="9"/>
  <c r="W39" i="9"/>
  <c r="X39" i="9"/>
  <c r="V40" i="9"/>
  <c r="W40" i="9"/>
  <c r="X40" i="9"/>
  <c r="V41" i="9"/>
  <c r="W41" i="9"/>
  <c r="X41" i="9"/>
  <c r="V42" i="9"/>
  <c r="W42" i="9"/>
  <c r="X42" i="9"/>
  <c r="V43" i="9"/>
  <c r="W43" i="9"/>
  <c r="X43" i="9"/>
  <c r="V44" i="9"/>
  <c r="W44" i="9"/>
  <c r="X44" i="9"/>
  <c r="V45" i="9"/>
  <c r="W45" i="9"/>
  <c r="X45" i="9"/>
  <c r="V26" i="9"/>
  <c r="W26" i="9"/>
  <c r="X26" i="9"/>
  <c r="V27" i="9"/>
  <c r="W27" i="9"/>
  <c r="X27" i="9"/>
  <c r="V22" i="9"/>
  <c r="W22" i="9"/>
  <c r="X22" i="9"/>
  <c r="V23" i="9"/>
  <c r="W23" i="9"/>
  <c r="X23" i="9"/>
  <c r="V19" i="9"/>
  <c r="W19" i="9"/>
  <c r="X19" i="9"/>
  <c r="V20" i="9"/>
  <c r="W20" i="9"/>
  <c r="X20" i="9"/>
  <c r="V10" i="9"/>
  <c r="W10" i="9"/>
  <c r="X10" i="9"/>
  <c r="V11" i="9"/>
  <c r="W11" i="9"/>
  <c r="X11" i="9"/>
  <c r="V12" i="9"/>
  <c r="W12" i="9"/>
  <c r="X12" i="9"/>
  <c r="V13" i="9"/>
  <c r="W13" i="9"/>
  <c r="X13" i="9"/>
  <c r="V14" i="9"/>
  <c r="W14" i="9"/>
  <c r="X14" i="9"/>
  <c r="V15" i="9"/>
  <c r="W15" i="9"/>
  <c r="X15" i="9"/>
  <c r="V16" i="9"/>
  <c r="W16" i="9"/>
  <c r="X16" i="9"/>
  <c r="V17" i="9"/>
  <c r="W17" i="9"/>
  <c r="X17" i="9"/>
  <c r="V7" i="9"/>
  <c r="W7" i="9"/>
  <c r="X7" i="9"/>
  <c r="V8" i="9"/>
  <c r="W8" i="9"/>
  <c r="X8" i="9"/>
  <c r="V6" i="9"/>
  <c r="G8" i="9"/>
  <c r="G17" i="9"/>
  <c r="G20" i="9" s="1"/>
  <c r="G23" i="9" s="1"/>
  <c r="H17" i="9"/>
  <c r="I17" i="9"/>
  <c r="I20" i="9" s="1"/>
  <c r="I23" i="9" s="1"/>
  <c r="R26" i="9"/>
  <c r="H20" i="9"/>
  <c r="H23" i="9" s="1"/>
  <c r="X6" i="9"/>
  <c r="W6" i="9"/>
  <c r="S26" i="9" l="1"/>
  <c r="P26" i="9"/>
  <c r="Q26" i="9"/>
  <c r="O26" i="9"/>
  <c r="S104" i="9" l="1"/>
  <c r="R104" i="9"/>
  <c r="Q104" i="9"/>
  <c r="P104" i="9"/>
  <c r="O104" i="9"/>
  <c r="N104" i="9"/>
  <c r="M104" i="9"/>
  <c r="L104" i="9"/>
  <c r="K104" i="9"/>
  <c r="J104" i="9"/>
  <c r="S102" i="9"/>
  <c r="R102" i="9"/>
  <c r="Q102" i="9"/>
  <c r="P102" i="9"/>
  <c r="O102" i="9"/>
  <c r="N102" i="9"/>
  <c r="M102" i="9"/>
  <c r="L102" i="9"/>
  <c r="K102" i="9"/>
  <c r="J102" i="9"/>
  <c r="S91" i="9"/>
  <c r="R91" i="9"/>
  <c r="Q91" i="9"/>
  <c r="P91" i="9"/>
  <c r="O91" i="9"/>
  <c r="N91" i="9"/>
  <c r="M91" i="9"/>
  <c r="L91" i="9"/>
  <c r="K91" i="9"/>
  <c r="J91" i="9"/>
  <c r="AB62" i="9"/>
  <c r="AB58" i="9"/>
  <c r="AB57" i="9"/>
  <c r="AB44" i="9"/>
  <c r="AB43" i="9"/>
  <c r="AB42" i="9"/>
  <c r="AB40" i="9"/>
  <c r="AB39" i="9"/>
  <c r="AB38" i="9"/>
  <c r="AB37" i="9"/>
  <c r="AB36" i="9"/>
  <c r="AB34" i="9"/>
  <c r="AB56" i="9" l="1"/>
  <c r="AB54" i="9"/>
  <c r="AB55" i="9"/>
  <c r="AI34" i="9"/>
  <c r="AB59" i="9"/>
  <c r="AB53" i="9"/>
  <c r="AB60" i="9"/>
  <c r="AF46" i="9" l="1"/>
  <c r="AF42" i="9"/>
  <c r="AG46" i="9"/>
  <c r="AG42" i="9"/>
  <c r="AH46" i="9"/>
  <c r="AH42" i="9"/>
  <c r="AB63" i="9"/>
  <c r="AB61" i="9"/>
  <c r="AB33" i="9"/>
  <c r="AB50" i="9"/>
  <c r="AB65" i="9" l="1"/>
  <c r="AB35" i="9"/>
  <c r="AE46" i="9" l="1"/>
  <c r="AI46" i="9" s="1"/>
  <c r="AE42" i="9"/>
  <c r="AI42" i="9" s="1"/>
  <c r="AB45" i="9"/>
  <c r="T15" i="2" l="1"/>
  <c r="W11" i="5"/>
  <c r="Q57" i="1"/>
  <c r="W14" i="5" l="1"/>
  <c r="W13" i="5"/>
  <c r="W12" i="5"/>
  <c r="W18" i="5"/>
  <c r="W17" i="5"/>
  <c r="W16" i="5"/>
  <c r="W15" i="5"/>
  <c r="W19" i="5"/>
  <c r="R71" i="3"/>
  <c r="P40" i="1"/>
  <c r="Q40" i="1"/>
  <c r="T70" i="2" l="1"/>
  <c r="T53" i="2"/>
  <c r="T72" i="2"/>
  <c r="T27" i="2" l="1"/>
  <c r="T29" i="2"/>
  <c r="AB34" i="1" l="1"/>
  <c r="AB35" i="1"/>
  <c r="AB36" i="1"/>
  <c r="AB37" i="1"/>
  <c r="AB38" i="1"/>
  <c r="AB39" i="1"/>
  <c r="AB42" i="1"/>
  <c r="AB43" i="1"/>
  <c r="AB44" i="1"/>
  <c r="AB50" i="1"/>
  <c r="AB53" i="1"/>
  <c r="AB54" i="1"/>
  <c r="AB55" i="1"/>
  <c r="AB56" i="1"/>
  <c r="AB57" i="1"/>
  <c r="AB58" i="1"/>
  <c r="AB59" i="1"/>
  <c r="AB60" i="1"/>
  <c r="AB61" i="1"/>
  <c r="AB62" i="1"/>
  <c r="AB63" i="1"/>
  <c r="AB65" i="1"/>
  <c r="AB33" i="1"/>
  <c r="S56" i="2" l="1"/>
  <c r="S43" i="2"/>
  <c r="Q16" i="3" l="1"/>
  <c r="M15" i="1" l="1"/>
  <c r="M13" i="1"/>
  <c r="M12" i="1"/>
  <c r="Q43" i="2" l="1"/>
  <c r="Q56" i="2"/>
  <c r="O45" i="1"/>
  <c r="AB45" i="1" s="1"/>
  <c r="O41" i="1"/>
  <c r="AB41" i="1" s="1"/>
  <c r="AB40" i="1"/>
</calcChain>
</file>

<file path=xl/sharedStrings.xml><?xml version="1.0" encoding="utf-8"?>
<sst xmlns="http://schemas.openxmlformats.org/spreadsheetml/2006/main" count="952" uniqueCount="298">
  <si>
    <t>CONDENSED CONSOLIDATED STATEMENT OF PROFIT OR LOSS</t>
  </si>
  <si>
    <t>Amounts in SEK m</t>
  </si>
  <si>
    <t>Apr-Jun</t>
  </si>
  <si>
    <t>Jul-Sep</t>
  </si>
  <si>
    <t>Oct-Dec</t>
  </si>
  <si>
    <t>Jan-Mar</t>
  </si>
  <si>
    <t>Jul - Sept</t>
  </si>
  <si>
    <t>Apr-Mar</t>
  </si>
  <si>
    <t>20/21</t>
  </si>
  <si>
    <t>21/22</t>
  </si>
  <si>
    <t>22/23</t>
  </si>
  <si>
    <t>23/24</t>
  </si>
  <si>
    <t>Net sales</t>
  </si>
  <si>
    <t>Other operating income</t>
  </si>
  <si>
    <t>Total operating income</t>
  </si>
  <si>
    <t>Work performed by company for its own use an capitalized</t>
  </si>
  <si>
    <t>Goods for resale</t>
  </si>
  <si>
    <t>Other external expenses</t>
  </si>
  <si>
    <t>Personnel expenses</t>
  </si>
  <si>
    <t>Depreciation, amortization and impairment</t>
  </si>
  <si>
    <t>Other operating expenses</t>
  </si>
  <si>
    <t>Share of profit of an associate</t>
  </si>
  <si>
    <t>Operating profit</t>
  </si>
  <si>
    <t>Net financial items</t>
  </si>
  <si>
    <t>Profit before tax</t>
  </si>
  <si>
    <t>Income tax</t>
  </si>
  <si>
    <t>Net profit for the period</t>
  </si>
  <si>
    <t>Net profit for the period attributable to:</t>
  </si>
  <si>
    <t>Equity holders of the parent</t>
  </si>
  <si>
    <t>Non-controlling interests</t>
  </si>
  <si>
    <t>DERIVATION OF THE ALTERNATIVE PERFORMANCE MEASURE, ADJUSTED EBITDA AND ADJUSTED EBIT</t>
  </si>
  <si>
    <t>EBIT</t>
  </si>
  <si>
    <t>EBITDA</t>
  </si>
  <si>
    <t>Personnel costs related to aqcuisitions</t>
  </si>
  <si>
    <t>Remeasurement of participation in associated companies</t>
  </si>
  <si>
    <t>-</t>
  </si>
  <si>
    <t>Remeasurement of contingent consideration</t>
  </si>
  <si>
    <t>Transaction costs</t>
  </si>
  <si>
    <t>Items affecting comparability</t>
  </si>
  <si>
    <t>Adjusted EBITDA</t>
  </si>
  <si>
    <t>Amortization of surplus values of acquired intangible assets</t>
  </si>
  <si>
    <t>Adjusted EBIT</t>
  </si>
  <si>
    <t>DERIVATION OF THE ALTERNATIVE PERFORMANCE MEASURE, ADJUSTED EARNINGS PER SHARE</t>
  </si>
  <si>
    <t>Net profit for the period - attributable to equity holders at parent</t>
  </si>
  <si>
    <t>Adjustments</t>
  </si>
  <si>
    <t>Remeasurement of contingent consideration &gt;1 year</t>
  </si>
  <si>
    <t>Change in fair value contingent consideration and put/call options on minority interests</t>
  </si>
  <si>
    <t>Interest expense contingent consideration</t>
  </si>
  <si>
    <t>Adjustments pre tax</t>
  </si>
  <si>
    <t>Tax effects on adjustments</t>
  </si>
  <si>
    <t>Adjustments post tax</t>
  </si>
  <si>
    <t>Adjusted net profit for the period</t>
  </si>
  <si>
    <t>Average number of shares, million</t>
  </si>
  <si>
    <t>Adjusted Earnings per share, SEK</t>
  </si>
  <si>
    <t>Average number of shares after full dilution, million</t>
  </si>
  <si>
    <t>Adjusted Earnings per share after full dilution, SEK</t>
  </si>
  <si>
    <t>Basic shares weighted average (IAS 33), million</t>
  </si>
  <si>
    <t>Basic earnings per share, SEK (IAS 33), SEK</t>
  </si>
  <si>
    <t>Diluted shares weighted average (IAS 33), million</t>
  </si>
  <si>
    <t>Diluted earnings per share, SEK (IAS 33), SEK</t>
  </si>
  <si>
    <t>CONDENSED CONSOLIDATED STATEMENT OF FINANCIAL POSITION</t>
  </si>
  <si>
    <t>ASSETS</t>
  </si>
  <si>
    <t xml:space="preserve"> </t>
  </si>
  <si>
    <t>Non-current assets</t>
  </si>
  <si>
    <t>Goodwill</t>
  </si>
  <si>
    <t>Intangible assets</t>
  </si>
  <si>
    <t>Property, plant and equipment</t>
  </si>
  <si>
    <t>Right-of-use assets</t>
  </si>
  <si>
    <t>Investments in associates</t>
  </si>
  <si>
    <t>Non-current financial assets</t>
  </si>
  <si>
    <t>Deferred tax assets</t>
  </si>
  <si>
    <t>Total non-current assets</t>
  </si>
  <si>
    <t>Current assets</t>
  </si>
  <si>
    <t>Inventories</t>
  </si>
  <si>
    <t>Trade receivables</t>
  </si>
  <si>
    <t>Contract assets</t>
  </si>
  <si>
    <t>Current tax assets</t>
  </si>
  <si>
    <t>Other receivables</t>
  </si>
  <si>
    <t>Prepaid expenses</t>
  </si>
  <si>
    <t>Current investments</t>
  </si>
  <si>
    <t>Cash and cash equivalents</t>
  </si>
  <si>
    <t>Assets held for sale</t>
  </si>
  <si>
    <t>Total current assets</t>
  </si>
  <si>
    <t>TOTAL ASSETS</t>
  </si>
  <si>
    <t>EQUITY AND LIABILITIES</t>
  </si>
  <si>
    <t>Equity</t>
  </si>
  <si>
    <t>Share capital</t>
  </si>
  <si>
    <t>Other contributed capital</t>
  </si>
  <si>
    <t>Reserves</t>
  </si>
  <si>
    <t>Retained earnings, including net profit</t>
  </si>
  <si>
    <t>Total equity attributable to equity holders of the parent</t>
  </si>
  <si>
    <t>Total equity</t>
  </si>
  <si>
    <t>Non-current liabilities</t>
  </si>
  <si>
    <t>Liabilities to credit institutions</t>
  </si>
  <si>
    <t>Other non-current liabilities</t>
  </si>
  <si>
    <t>Lease liabilities</t>
  </si>
  <si>
    <t>Provisions</t>
  </si>
  <si>
    <t>Contingent considerations</t>
  </si>
  <si>
    <t>Non-current put/call options on minority interest</t>
  </si>
  <si>
    <t>Deferred consideration</t>
  </si>
  <si>
    <t>Non-current employee benefits</t>
  </si>
  <si>
    <t>Non-current liabilities to employees related to acquisitions</t>
  </si>
  <si>
    <t>Deferred tax liabilities</t>
  </si>
  <si>
    <t>Total non-current liabilities</t>
  </si>
  <si>
    <t>Current liabilities</t>
  </si>
  <si>
    <t>Current account credit facilities</t>
  </si>
  <si>
    <t>Advances from customers</t>
  </si>
  <si>
    <t>Trade payables</t>
  </si>
  <si>
    <t>Contract liabilities</t>
  </si>
  <si>
    <t>Current put/call options on minority interest</t>
  </si>
  <si>
    <t>Tax liabilities</t>
  </si>
  <si>
    <t>Current liabilities to employees related to acquisitions</t>
  </si>
  <si>
    <t>Other current liabilities</t>
  </si>
  <si>
    <t>Accrued expenses and prepaid income</t>
  </si>
  <si>
    <t>Liabilities directly associated with assets classified as held for sale</t>
  </si>
  <si>
    <t>Total current liabilities</t>
  </si>
  <si>
    <t>TOTAL EQUITY AND LIABILITIES</t>
  </si>
  <si>
    <t>CONDENSED CONSOLIDATED CASH FLOW STATEMENT</t>
  </si>
  <si>
    <t>Operating activities</t>
  </si>
  <si>
    <t>Adjustment for differences between profit before tax and net cash flow</t>
  </si>
  <si>
    <t>Tax paid</t>
  </si>
  <si>
    <t>Cash flow from operating activities before changes in working capital</t>
  </si>
  <si>
    <t>Cash flow from changes in working capital</t>
  </si>
  <si>
    <t>Change in inventories</t>
  </si>
  <si>
    <t>Change in operating receivables</t>
  </si>
  <si>
    <t>Change in operating liabilities</t>
  </si>
  <si>
    <t>Cash flow from operating activities</t>
  </si>
  <si>
    <t>Investing activities</t>
  </si>
  <si>
    <t>Acquisition of property, plant and equipment</t>
  </si>
  <si>
    <t>Proceeds from sales of property, plant and equipment</t>
  </si>
  <si>
    <t>Acquisition of intangible assets</t>
  </si>
  <si>
    <t>Proceeds from sales of intangible assets</t>
  </si>
  <si>
    <t>–</t>
  </si>
  <si>
    <t>Acquisition of subsidiaries, net of cash acquired</t>
  </si>
  <si>
    <t>Divestment of subsidaries, net of cash</t>
  </si>
  <si>
    <t>Change in current investment</t>
  </si>
  <si>
    <t>Acquisition of financial assets</t>
  </si>
  <si>
    <t>Proceeds from sales of financial assets</t>
  </si>
  <si>
    <t>Cash flow from investing activities</t>
  </si>
  <si>
    <t>Financing activities</t>
  </si>
  <si>
    <t>New share issue</t>
  </si>
  <si>
    <t>Issuance costs</t>
  </si>
  <si>
    <t>Proceeds from borrowings</t>
  </si>
  <si>
    <t>Paid dividend to owner with non-controlling interests</t>
  </si>
  <si>
    <t>Repayment of loans</t>
  </si>
  <si>
    <t>Payment och lease liabilities</t>
  </si>
  <si>
    <t>Cash flow from financing activities</t>
  </si>
  <si>
    <t>Cash flow for the period</t>
  </si>
  <si>
    <t>Cash and cash equivalents at the beginning of period</t>
  </si>
  <si>
    <t>Exchange-rate differences in cash and cash equivalents</t>
  </si>
  <si>
    <t>Cash and cash equivalents at the end of period</t>
  </si>
  <si>
    <t>CASH FLOW AND FINANCIAL POSITION</t>
  </si>
  <si>
    <t>EBITDA, adjusted 1)</t>
  </si>
  <si>
    <t>Cash taxes paid</t>
  </si>
  <si>
    <t>Other cash flow items</t>
  </si>
  <si>
    <t>Operating Cash Flow</t>
  </si>
  <si>
    <t>Net investment in intangible assets</t>
  </si>
  <si>
    <t>Net investment in tangible assets</t>
  </si>
  <si>
    <t>Net investment in financial assets</t>
  </si>
  <si>
    <t>Net investment</t>
  </si>
  <si>
    <t>Free Cash Flow before working capital</t>
  </si>
  <si>
    <t>Change in working capital</t>
  </si>
  <si>
    <t>Free Cash Flow after working capital</t>
  </si>
  <si>
    <t>Net cash flow from acquired/divested companies</t>
  </si>
  <si>
    <t>Cash effect IAC costs</t>
  </si>
  <si>
    <t>Adjustment of short term investment</t>
  </si>
  <si>
    <t>Payment personnel cost related to acquisitions</t>
  </si>
  <si>
    <t>SEGMENT INFORMATION</t>
  </si>
  <si>
    <t>Oct - Dec</t>
  </si>
  <si>
    <t>Net sales per Segment</t>
  </si>
  <si>
    <t>PC/Console</t>
  </si>
  <si>
    <t>Mobile</t>
  </si>
  <si>
    <t>Tabletop</t>
  </si>
  <si>
    <t>Entertainment &amp; Services</t>
  </si>
  <si>
    <t>Net sales total</t>
  </si>
  <si>
    <t>Adjusted EBIT per Segment</t>
  </si>
  <si>
    <t>PC &amp; Console</t>
  </si>
  <si>
    <t>Governance</t>
  </si>
  <si>
    <t>Adjusted EBIT total</t>
  </si>
  <si>
    <t>Adjusted EBITDA per Segment</t>
  </si>
  <si>
    <t>Adjusted EBITDA total</t>
  </si>
  <si>
    <t xml:space="preserve">Oct - dec </t>
  </si>
  <si>
    <t>Capex* per Segment</t>
  </si>
  <si>
    <t>Capex total</t>
  </si>
  <si>
    <t>EBITDAC per Segment</t>
  </si>
  <si>
    <t>EBITDAC total</t>
  </si>
  <si>
    <t>Organic growth per Segment</t>
  </si>
  <si>
    <t>Organic growth Embracer Group</t>
  </si>
  <si>
    <t>Proforma growth per Segment</t>
  </si>
  <si>
    <t>Proforma growth Embracer Group</t>
  </si>
  <si>
    <t>PC /CONSOLE GAMES</t>
  </si>
  <si>
    <t>Net sales split - Type of product</t>
  </si>
  <si>
    <t>Digital Sales, SEK m</t>
  </si>
  <si>
    <t>Physical Sales, SEK m</t>
  </si>
  <si>
    <t>Other, SEK m</t>
  </si>
  <si>
    <t>Total</t>
  </si>
  <si>
    <t>Product categories</t>
  </si>
  <si>
    <t>New releases sales by each quarter, SEK m</t>
  </si>
  <si>
    <t>Backcatalogue, SEK m</t>
  </si>
  <si>
    <t>IP-rights</t>
  </si>
  <si>
    <t>Owned titles, SEK m</t>
  </si>
  <si>
    <t>Publishing titles, SEK m</t>
  </si>
  <si>
    <t>MOBILE GAMES</t>
  </si>
  <si>
    <t>Mobile KPI</t>
  </si>
  <si>
    <t>Total Installs, millions</t>
  </si>
  <si>
    <t>N/A</t>
  </si>
  <si>
    <t>Total DAU, millions</t>
  </si>
  <si>
    <t>Total MAU, Millions</t>
  </si>
  <si>
    <t>User Acquisition cost, SEK m</t>
  </si>
  <si>
    <t>User Acquisition cost</t>
  </si>
  <si>
    <t>UAC % of Net Sales Mobile</t>
  </si>
  <si>
    <t>TABLETOP GAMES</t>
  </si>
  <si>
    <t>ENTERTAINMENT &amp; SERVICES</t>
  </si>
  <si>
    <t>*Gross investment in intangible and tangibles assets, excluding  proceeds from sale.</t>
  </si>
  <si>
    <t>2020 1)</t>
  </si>
  <si>
    <t>QUARTERLY INFORMATION BY CALENDAR YEAR</t>
  </si>
  <si>
    <t>Full year</t>
  </si>
  <si>
    <t>Jan- Mar</t>
  </si>
  <si>
    <t>Net sales, SEK m</t>
  </si>
  <si>
    <t>Sales growth, Group, YoY %</t>
  </si>
  <si>
    <t>EBIT, SEK m </t>
  </si>
  <si>
    <t>EBIT, margin, %</t>
  </si>
  <si>
    <t>Adjusted EBIT, SEK m </t>
  </si>
  <si>
    <t>Adjusted  EBIT, margin, % </t>
  </si>
  <si>
    <t>Adjusted EBITDA, SEK m</t>
  </si>
  <si>
    <t>Adjusted EBITDA, margin, %</t>
  </si>
  <si>
    <t>Basic shares weighted average, million, 2)</t>
  </si>
  <si>
    <t>Diluted shares weighted average, 2)</t>
  </si>
  <si>
    <t>Average number of shares, million 2)</t>
  </si>
  <si>
    <t>Average number of shares after full dilution, million, 2)</t>
  </si>
  <si>
    <t>Basic earnings per share, SEK</t>
  </si>
  <si>
    <t>0.20</t>
  </si>
  <si>
    <t>0.31</t>
  </si>
  <si>
    <t>0.58</t>
  </si>
  <si>
    <t>0.43</t>
  </si>
  <si>
    <t>Diluted earnings per share, SEK</t>
  </si>
  <si>
    <t>Adjusted Earnings per share, SEK 1)</t>
  </si>
  <si>
    <t>0.23</t>
  </si>
  <si>
    <t>0.34</t>
  </si>
  <si>
    <t>0.75</t>
  </si>
  <si>
    <t>1.41</t>
  </si>
  <si>
    <t>Cash flow from operating activities, SEK m</t>
  </si>
  <si>
    <t>Organic growth, CCY, YoY, %</t>
  </si>
  <si>
    <t>Gross Margin, %</t>
  </si>
  <si>
    <t>Specific items related to historical acquisitions</t>
  </si>
  <si>
    <t>Transaction costs, SEK m</t>
  </si>
  <si>
    <t>Personnel cost related to acquistions</t>
  </si>
  <si>
    <t>Remeasurement of participation in associated companies, SEK m</t>
  </si>
  <si>
    <t>Remeasurement of contingent consideration , SEK m</t>
  </si>
  <si>
    <t>Investments</t>
  </si>
  <si>
    <t>External game development and advances, SEK m</t>
  </si>
  <si>
    <t>Internal capitalized development, SEK m</t>
  </si>
  <si>
    <t>Sub-total - Investment in Game dev</t>
  </si>
  <si>
    <t>Other intangible assets/IP-rights, SEK m</t>
  </si>
  <si>
    <t>Tangible assets, SEK m</t>
  </si>
  <si>
    <t>Completed games</t>
  </si>
  <si>
    <t>Completed games, PC/Console, SEK m</t>
  </si>
  <si>
    <t>Other KPIs</t>
  </si>
  <si>
    <t>Game development projects, PC/Console</t>
  </si>
  <si>
    <t>Announced Game Dev projects</t>
  </si>
  <si>
    <t>Unannounced Game Dev projects</t>
  </si>
  <si>
    <t>Headcount</t>
  </si>
  <si>
    <t>Total internal game developers</t>
  </si>
  <si>
    <t>Total external game developers </t>
  </si>
  <si>
    <t>Total internal employees, non-development</t>
  </si>
  <si>
    <t>Number of studios</t>
  </si>
  <si>
    <t>Total number External Studios</t>
  </si>
  <si>
    <t>Total number Internal Studios</t>
  </si>
  <si>
    <t>1) Periods prior to April-June 2020/2021 are presented according to previous accounting standards and are not recalculated according to IFRS</t>
  </si>
  <si>
    <t>2) Number of shares for previous periods have been adjusted and recalculated with respect to the 3:1 split carried out on October 8, 2019, and the 2:1 split carried out on September 30, 2021.</t>
  </si>
  <si>
    <t>Ongoing game developement project</t>
  </si>
  <si>
    <t>Other intangible assets</t>
  </si>
  <si>
    <t>Acquisition related intangible assets</t>
  </si>
  <si>
    <t>Operational depreciation and amortization expenses</t>
  </si>
  <si>
    <t>Tangible assets</t>
  </si>
  <si>
    <t>Sub-total</t>
  </si>
  <si>
    <t xml:space="preserve">Items affecting comparability </t>
  </si>
  <si>
    <t>Acquistion related amortizations</t>
  </si>
  <si>
    <t>24/25</t>
  </si>
  <si>
    <t>LTM</t>
  </si>
  <si>
    <t>Delårsrapport</t>
  </si>
  <si>
    <t>Standalone Adj EBIT</t>
  </si>
  <si>
    <t>excl mgm-fee</t>
  </si>
  <si>
    <t>To be updated</t>
  </si>
  <si>
    <t>84011 Interest expense cont consideration (no tax)</t>
  </si>
  <si>
    <t>84013Interest expense IAS19 related to personnel expenses historical acquisitions</t>
  </si>
  <si>
    <t>84014 interest expense put/call option (no tax)</t>
  </si>
  <si>
    <t>Summa</t>
  </si>
  <si>
    <t>83040 Change in Fair value contingent consideration (no tax)</t>
  </si>
  <si>
    <t>83041 Change in Fair value contingent consideration (no tax)</t>
  </si>
  <si>
    <t>83042 Adjustment of contingent consideration (no tax)</t>
  </si>
  <si>
    <t>84040 Change in Fair value contingent consideration (no tax)</t>
  </si>
  <si>
    <t>84042 Change in Fair value contingent consideration (no tax)</t>
  </si>
  <si>
    <t>82031 Unrealized exchange rate put/call option (tax)</t>
  </si>
  <si>
    <t>82042 Unrealized exchange rate contingent consideration (tax)</t>
  </si>
  <si>
    <t>82043 Unrealized exchange rate contingent consideration (tax)</t>
  </si>
  <si>
    <t>82044 Unrealized exchange rate deferred consideration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</si>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</sst>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_-;\-* #,##0_-;_-* &quot;-&quot;_-;_-@_-"/>
    <numFmt numFmtId="165" formatCode="_-* #,##0.00_-;\-* #,##0.00_-;_-* &quot;-&quot;??_-;_-@_-"/>
    <numFmt numFmtId="166" formatCode="[=0]&quot;–&quot;;#,##0"/>
    <numFmt numFmtId="167" formatCode="#,##0.0"/>
    <numFmt numFmtId="168" formatCode="_(&quot;€&quot;* #,##0_);_(&quot;€&quot;* \(#,##0\);_(&quot;€&quot;* &quot;-&quot;_);_(@_)"/>
    <numFmt numFmtId="169" formatCode="_(&quot;€&quot;* #,##0.00_);_(&quot;€&quot;* \(#,##0.00\);_(&quot;€&quot;* &quot;-&quot;??_);_(@_)"/>
    <numFmt numFmtId="170" formatCode="[=0]&quot;–&quot;;#,##0.00"/>
    <numFmt numFmtId="171" formatCode="0.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9"/>
      <color theme="4" tint="-0.249977111117893"/>
      <name val="Calibri"/>
      <family val="2"/>
      <scheme val="minor"/>
    </font>
    <font>
      <i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E3CADB"/>
        <bgColor rgb="FFE3CADB"/>
      </patternFill>
    </fill>
    <fill>
      <patternFill patternType="solid">
        <fgColor rgb="FFFFCCFF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ck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 style="thin">
        <color indexed="64"/>
      </top>
      <bottom/>
      <diagonal/>
    </border>
    <border>
      <left style="thin">
        <color theme="9" tint="-0.249977111117893"/>
      </left>
      <right/>
      <top/>
      <bottom style="thin">
        <color indexed="64"/>
      </bottom>
      <diagonal/>
    </border>
  </borders>
  <cellStyleXfs count="40">
    <xf numFmtId="0" fontId="0" fillId="0" borderId="0"/>
    <xf numFmtId="9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5" fillId="0" borderId="0">
      <alignment horizontal="right" vertical="center" wrapText="1"/>
    </xf>
    <xf numFmtId="3" fontId="1" fillId="0" borderId="0">
      <alignment horizontal="right"/>
    </xf>
    <xf numFmtId="0" fontId="1" fillId="0" borderId="13" applyBorder="0">
      <alignment horizontal="right" wrapText="1"/>
    </xf>
    <xf numFmtId="0" fontId="1" fillId="0" borderId="13" applyNumberFormat="0" applyFont="0" applyFill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9" fontId="15" fillId="0" borderId="13" applyBorder="0">
      <alignment horizontal="center" wrapText="1"/>
    </xf>
    <xf numFmtId="49" fontId="15" fillId="14" borderId="14">
      <alignment horizontal="justify" vertical="center" wrapText="1"/>
    </xf>
    <xf numFmtId="0" fontId="15" fillId="0" borderId="0">
      <alignment horizontal="right" vertical="center" wrapText="1"/>
    </xf>
    <xf numFmtId="3" fontId="1" fillId="14" borderId="15">
      <alignment horizontal="right" vertical="center" wrapText="1"/>
    </xf>
    <xf numFmtId="0" fontId="26" fillId="7" borderId="0" applyNumberFormat="0" applyBorder="0" applyAlignment="0" applyProtection="0"/>
    <xf numFmtId="4" fontId="1" fillId="0" borderId="13" applyBorder="0"/>
    <xf numFmtId="3" fontId="1" fillId="0" borderId="13" applyBorder="0"/>
    <xf numFmtId="4" fontId="15" fillId="0" borderId="13" applyBorder="0"/>
    <xf numFmtId="4" fontId="25" fillId="0" borderId="0">
      <alignment horizontal="right" vertical="center" wrapText="1"/>
    </xf>
    <xf numFmtId="3" fontId="15" fillId="0" borderId="13" applyBorder="0"/>
    <xf numFmtId="0" fontId="15" fillId="15" borderId="0" applyNumberFormat="0" applyFont="0" applyBorder="0" applyAlignment="0">
      <alignment horizontal="right" vertical="center" wrapText="1"/>
    </xf>
    <xf numFmtId="0" fontId="15" fillId="0" borderId="13" applyNumberFormat="0" applyFill="0" applyBorder="0" applyAlignment="0" applyProtection="0"/>
    <xf numFmtId="3" fontId="1" fillId="0" borderId="0" applyFont="0" applyFill="0" applyBorder="0" applyProtection="0">
      <alignment horizontal="right"/>
    </xf>
    <xf numFmtId="0" fontId="25" fillId="0" borderId="0" applyBorder="0">
      <alignment horizontal="right" vertical="center" wrapText="1"/>
    </xf>
    <xf numFmtId="49" fontId="15" fillId="0" borderId="0" applyNumberFormat="0">
      <alignment horizontal="right" vertical="center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vertical="top"/>
    </xf>
    <xf numFmtId="0" fontId="3" fillId="0" borderId="1" xfId="0" applyFont="1" applyBorder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4" fillId="0" borderId="2" xfId="0" applyFont="1" applyBorder="1"/>
    <xf numFmtId="0" fontId="5" fillId="0" borderId="3" xfId="0" applyFont="1" applyBorder="1"/>
    <xf numFmtId="0" fontId="2" fillId="0" borderId="2" xfId="0" applyFont="1" applyBorder="1"/>
    <xf numFmtId="0" fontId="5" fillId="2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6" fontId="5" fillId="2" borderId="0" xfId="0" applyNumberFormat="1" applyFont="1" applyFill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Font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4" fillId="0" borderId="0" xfId="2" applyNumberFormat="1" applyFont="1" applyAlignment="1">
      <alignment horizontal="center"/>
    </xf>
    <xf numFmtId="3" fontId="4" fillId="0" borderId="6" xfId="2" applyNumberFormat="1" applyFont="1" applyBorder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3" fontId="4" fillId="0" borderId="4" xfId="2" applyNumberFormat="1" applyFont="1" applyBorder="1" applyAlignment="1">
      <alignment horizontal="center"/>
    </xf>
    <xf numFmtId="0" fontId="5" fillId="0" borderId="2" xfId="2" applyFont="1" applyBorder="1" applyAlignment="1">
      <alignment horizontal="left"/>
    </xf>
    <xf numFmtId="3" fontId="5" fillId="0" borderId="7" xfId="2" applyNumberFormat="1" applyFont="1" applyBorder="1" applyAlignment="1">
      <alignment horizontal="center"/>
    </xf>
    <xf numFmtId="3" fontId="5" fillId="0" borderId="2" xfId="2" applyNumberFormat="1" applyFont="1" applyBorder="1" applyAlignment="1">
      <alignment horizontal="center"/>
    </xf>
    <xf numFmtId="3" fontId="5" fillId="0" borderId="5" xfId="2" applyNumberFormat="1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9" fontId="2" fillId="0" borderId="0" xfId="0" applyNumberFormat="1" applyFont="1" applyAlignment="1">
      <alignment horizontal="center"/>
    </xf>
    <xf numFmtId="9" fontId="2" fillId="0" borderId="6" xfId="0" applyNumberFormat="1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9" fontId="5" fillId="0" borderId="5" xfId="1" applyFont="1" applyBorder="1" applyAlignment="1">
      <alignment horizontal="center"/>
    </xf>
    <xf numFmtId="3" fontId="5" fillId="0" borderId="0" xfId="2" applyNumberFormat="1" applyFont="1" applyAlignment="1">
      <alignment horizontal="center"/>
    </xf>
    <xf numFmtId="3" fontId="5" fillId="0" borderId="4" xfId="2" applyNumberFormat="1" applyFont="1" applyBorder="1" applyAlignment="1">
      <alignment horizontal="center"/>
    </xf>
    <xf numFmtId="3" fontId="5" fillId="0" borderId="6" xfId="2" applyNumberFormat="1" applyFont="1" applyBorder="1" applyAlignment="1">
      <alignment horizontal="center"/>
    </xf>
    <xf numFmtId="0" fontId="4" fillId="0" borderId="0" xfId="2" applyFont="1" applyAlignment="1">
      <alignment horizontal="left" wrapText="1"/>
    </xf>
    <xf numFmtId="9" fontId="2" fillId="0" borderId="0" xfId="1" applyFont="1" applyAlignment="1">
      <alignment horizontal="center"/>
    </xf>
    <xf numFmtId="0" fontId="4" fillId="0" borderId="2" xfId="2" applyFont="1" applyBorder="1" applyAlignment="1">
      <alignment horizontal="left"/>
    </xf>
    <xf numFmtId="3" fontId="4" fillId="0" borderId="2" xfId="2" applyNumberFormat="1" applyFont="1" applyBorder="1" applyAlignment="1">
      <alignment horizontal="center"/>
    </xf>
    <xf numFmtId="3" fontId="4" fillId="0" borderId="5" xfId="2" applyNumberFormat="1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3" fontId="4" fillId="0" borderId="1" xfId="2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4" fillId="0" borderId="7" xfId="2" applyNumberFormat="1" applyFont="1" applyBorder="1" applyAlignment="1">
      <alignment horizontal="center"/>
    </xf>
    <xf numFmtId="3" fontId="4" fillId="0" borderId="8" xfId="2" applyNumberFormat="1" applyFont="1" applyBorder="1" applyAlignment="1">
      <alignment horizontal="center"/>
    </xf>
    <xf numFmtId="3" fontId="4" fillId="0" borderId="9" xfId="2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2" fillId="0" borderId="4" xfId="0" applyFont="1" applyBorder="1" applyAlignment="1">
      <alignment horizontal="center"/>
    </xf>
    <xf numFmtId="9" fontId="0" fillId="0" borderId="0" xfId="1" applyFont="1"/>
    <xf numFmtId="3" fontId="0" fillId="0" borderId="0" xfId="0" applyNumberFormat="1"/>
    <xf numFmtId="0" fontId="3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13" fillId="3" borderId="0" xfId="0" applyFont="1" applyFill="1"/>
    <xf numFmtId="3" fontId="2" fillId="4" borderId="0" xfId="0" applyNumberFormat="1" applyFont="1" applyFill="1" applyAlignment="1">
      <alignment horizontal="right"/>
    </xf>
    <xf numFmtId="1" fontId="2" fillId="4" borderId="0" xfId="0" applyNumberFormat="1" applyFont="1" applyFill="1"/>
    <xf numFmtId="0" fontId="2" fillId="4" borderId="0" xfId="0" applyFont="1" applyFill="1"/>
    <xf numFmtId="3" fontId="4" fillId="4" borderId="0" xfId="0" applyNumberFormat="1" applyFont="1" applyFill="1" applyAlignment="1">
      <alignment horizontal="right"/>
    </xf>
    <xf numFmtId="0" fontId="14" fillId="3" borderId="0" xfId="0" applyFont="1" applyFill="1"/>
    <xf numFmtId="3" fontId="2" fillId="5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vertical="top"/>
    </xf>
    <xf numFmtId="9" fontId="4" fillId="0" borderId="2" xfId="1" applyFont="1" applyFill="1" applyBorder="1" applyAlignment="1">
      <alignment horizontal="center"/>
    </xf>
    <xf numFmtId="9" fontId="5" fillId="0" borderId="2" xfId="1" applyFont="1" applyFill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1" fontId="2" fillId="4" borderId="0" xfId="0" applyNumberFormat="1" applyFont="1" applyFill="1" applyAlignment="1">
      <alignment horizontal="center"/>
    </xf>
    <xf numFmtId="0" fontId="5" fillId="0" borderId="0" xfId="2" applyFont="1" applyAlignment="1">
      <alignment horizontal="center"/>
    </xf>
    <xf numFmtId="0" fontId="15" fillId="0" borderId="0" xfId="0" applyFont="1"/>
    <xf numFmtId="167" fontId="5" fillId="0" borderId="0" xfId="2" applyNumberFormat="1" applyFont="1" applyAlignment="1">
      <alignment horizontal="center"/>
    </xf>
    <xf numFmtId="0" fontId="5" fillId="0" borderId="1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167" fontId="5" fillId="0" borderId="4" xfId="2" applyNumberFormat="1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0" fillId="0" borderId="4" xfId="0" applyBorder="1"/>
    <xf numFmtId="0" fontId="10" fillId="0" borderId="2" xfId="0" applyFont="1" applyBorder="1"/>
    <xf numFmtId="0" fontId="0" fillId="0" borderId="0" xfId="0" applyAlignment="1">
      <alignment horizontal="right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6" fontId="0" fillId="0" borderId="0" xfId="0" applyNumberFormat="1"/>
    <xf numFmtId="3" fontId="5" fillId="2" borderId="0" xfId="0" applyNumberFormat="1" applyFont="1" applyFill="1" applyAlignment="1">
      <alignment horizontal="center"/>
    </xf>
    <xf numFmtId="0" fontId="17" fillId="0" borderId="0" xfId="2" applyFont="1" applyAlignment="1">
      <alignment horizontal="left"/>
    </xf>
    <xf numFmtId="3" fontId="17" fillId="0" borderId="0" xfId="2" applyNumberFormat="1" applyFont="1" applyAlignment="1">
      <alignment horizontal="center"/>
    </xf>
    <xf numFmtId="3" fontId="11" fillId="0" borderId="0" xfId="0" applyNumberFormat="1" applyFont="1"/>
    <xf numFmtId="0" fontId="18" fillId="0" borderId="0" xfId="2" applyFont="1" applyAlignment="1">
      <alignment horizontal="left"/>
    </xf>
    <xf numFmtId="3" fontId="10" fillId="0" borderId="0" xfId="0" applyNumberFormat="1" applyFont="1"/>
    <xf numFmtId="3" fontId="19" fillId="0" borderId="0" xfId="0" applyNumberFormat="1" applyFont="1"/>
    <xf numFmtId="3" fontId="11" fillId="0" borderId="4" xfId="0" applyNumberFormat="1" applyFont="1" applyBorder="1"/>
    <xf numFmtId="3" fontId="10" fillId="0" borderId="4" xfId="0" applyNumberFormat="1" applyFont="1" applyBorder="1"/>
    <xf numFmtId="0" fontId="10" fillId="0" borderId="4" xfId="0" applyFont="1" applyBorder="1"/>
    <xf numFmtId="0" fontId="11" fillId="0" borderId="4" xfId="0" applyFont="1" applyBorder="1"/>
    <xf numFmtId="3" fontId="11" fillId="0" borderId="6" xfId="0" applyNumberFormat="1" applyFont="1" applyBorder="1"/>
    <xf numFmtId="3" fontId="10" fillId="0" borderId="6" xfId="0" applyNumberFormat="1" applyFont="1" applyBorder="1"/>
    <xf numFmtId="0" fontId="10" fillId="0" borderId="6" xfId="0" applyFont="1" applyBorder="1"/>
    <xf numFmtId="0" fontId="11" fillId="0" borderId="6" xfId="0" applyFont="1" applyBorder="1"/>
    <xf numFmtId="3" fontId="2" fillId="0" borderId="2" xfId="0" applyNumberFormat="1" applyFont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0" fontId="17" fillId="0" borderId="0" xfId="0" applyFont="1"/>
    <xf numFmtId="3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3" fontId="2" fillId="0" borderId="0" xfId="2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4" xfId="0" applyNumberFormat="1" applyFont="1" applyBorder="1" applyAlignment="1">
      <alignment horizontal="center"/>
    </xf>
    <xf numFmtId="9" fontId="2" fillId="0" borderId="0" xfId="2" applyNumberFormat="1" applyFont="1" applyAlignment="1">
      <alignment horizontal="center"/>
    </xf>
    <xf numFmtId="9" fontId="2" fillId="0" borderId="4" xfId="2" applyNumberFormat="1" applyFont="1" applyBorder="1" applyAlignment="1">
      <alignment horizontal="center"/>
    </xf>
    <xf numFmtId="0" fontId="2" fillId="0" borderId="0" xfId="2" applyFont="1" applyAlignment="1">
      <alignment horizontal="center"/>
    </xf>
    <xf numFmtId="0" fontId="2" fillId="0" borderId="4" xfId="2" applyFont="1" applyBorder="1" applyAlignment="1">
      <alignment horizontal="center"/>
    </xf>
    <xf numFmtId="167" fontId="3" fillId="0" borderId="0" xfId="2" applyNumberFormat="1" applyFont="1" applyAlignment="1">
      <alignment horizontal="center"/>
    </xf>
    <xf numFmtId="167" fontId="3" fillId="0" borderId="4" xfId="2" applyNumberFormat="1" applyFont="1" applyBorder="1" applyAlignment="1">
      <alignment horizontal="center"/>
    </xf>
    <xf numFmtId="1" fontId="2" fillId="0" borderId="0" xfId="2" applyNumberFormat="1" applyFont="1" applyAlignment="1">
      <alignment horizontal="center"/>
    </xf>
    <xf numFmtId="1" fontId="2" fillId="0" borderId="4" xfId="2" applyNumberFormat="1" applyFont="1" applyBorder="1" applyAlignment="1">
      <alignment horizontal="center"/>
    </xf>
    <xf numFmtId="0" fontId="2" fillId="0" borderId="0" xfId="0" applyFont="1" applyAlignment="1">
      <alignment horizontal="left" indent="2"/>
    </xf>
    <xf numFmtId="0" fontId="4" fillId="0" borderId="0" xfId="2" applyFont="1"/>
    <xf numFmtId="0" fontId="21" fillId="6" borderId="0" xfId="0" applyFont="1" applyFill="1"/>
    <xf numFmtId="0" fontId="22" fillId="6" borderId="0" xfId="0" applyFont="1" applyFill="1" applyAlignment="1">
      <alignment horizontal="center"/>
    </xf>
    <xf numFmtId="0" fontId="20" fillId="6" borderId="0" xfId="0" applyFont="1" applyFill="1"/>
    <xf numFmtId="0" fontId="21" fillId="6" borderId="0" xfId="0" applyFont="1" applyFill="1" applyAlignment="1">
      <alignment horizontal="center"/>
    </xf>
    <xf numFmtId="0" fontId="21" fillId="6" borderId="0" xfId="0" applyFont="1" applyFill="1" applyAlignment="1">
      <alignment horizontal="right"/>
    </xf>
    <xf numFmtId="0" fontId="22" fillId="6" borderId="1" xfId="0" applyFont="1" applyFill="1" applyBorder="1"/>
    <xf numFmtId="0" fontId="21" fillId="6" borderId="1" xfId="0" applyFont="1" applyFill="1" applyBorder="1" applyAlignment="1">
      <alignment horizontal="center"/>
    </xf>
    <xf numFmtId="0" fontId="21" fillId="6" borderId="1" xfId="0" quotePrefix="1" applyFont="1" applyFill="1" applyBorder="1" applyAlignment="1">
      <alignment horizontal="right"/>
    </xf>
    <xf numFmtId="0" fontId="22" fillId="6" borderId="0" xfId="0" applyFont="1" applyFill="1"/>
    <xf numFmtId="16" fontId="21" fillId="6" borderId="0" xfId="0" applyNumberFormat="1" applyFont="1" applyFill="1" applyAlignment="1">
      <alignment horizontal="center"/>
    </xf>
    <xf numFmtId="0" fontId="21" fillId="6" borderId="1" xfId="0" applyFont="1" applyFill="1" applyBorder="1"/>
    <xf numFmtId="0" fontId="21" fillId="6" borderId="0" xfId="2" applyFont="1" applyFill="1" applyAlignment="1">
      <alignment horizontal="left"/>
    </xf>
    <xf numFmtId="0" fontId="21" fillId="6" borderId="0" xfId="0" applyFont="1" applyFill="1" applyAlignment="1">
      <alignment vertical="top"/>
    </xf>
    <xf numFmtId="0" fontId="21" fillId="6" borderId="3" xfId="2" applyFont="1" applyFill="1" applyBorder="1" applyAlignment="1">
      <alignment horizontal="left"/>
    </xf>
    <xf numFmtId="0" fontId="20" fillId="6" borderId="3" xfId="0" applyFont="1" applyFill="1" applyBorder="1"/>
    <xf numFmtId="0" fontId="2" fillId="0" borderId="9" xfId="0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9" fontId="2" fillId="0" borderId="9" xfId="1" applyFont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1" xfId="2" applyFont="1" applyFill="1" applyBorder="1" applyAlignment="1">
      <alignment horizontal="left"/>
    </xf>
    <xf numFmtId="0" fontId="22" fillId="6" borderId="1" xfId="0" applyFont="1" applyFill="1" applyBorder="1" applyAlignment="1">
      <alignment horizontal="center"/>
    </xf>
    <xf numFmtId="0" fontId="10" fillId="0" borderId="1" xfId="0" applyFont="1" applyBorder="1"/>
    <xf numFmtId="1" fontId="12" fillId="0" borderId="1" xfId="3" applyNumberFormat="1" applyFont="1" applyFill="1" applyBorder="1" applyAlignment="1">
      <alignment horizontal="center"/>
    </xf>
    <xf numFmtId="0" fontId="0" fillId="0" borderId="1" xfId="0" applyBorder="1"/>
    <xf numFmtId="0" fontId="21" fillId="6" borderId="1" xfId="0" quotePrefix="1" applyFont="1" applyFill="1" applyBorder="1" applyAlignment="1">
      <alignment horizontal="center"/>
    </xf>
    <xf numFmtId="9" fontId="2" fillId="0" borderId="7" xfId="0" applyNumberFormat="1" applyFont="1" applyBorder="1" applyAlignment="1">
      <alignment horizontal="center"/>
    </xf>
    <xf numFmtId="9" fontId="5" fillId="0" borderId="7" xfId="1" applyFont="1" applyBorder="1" applyAlignment="1">
      <alignment horizontal="center"/>
    </xf>
    <xf numFmtId="0" fontId="17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3" fontId="2" fillId="4" borderId="0" xfId="0" applyNumberFormat="1" applyFont="1" applyFill="1" applyAlignment="1">
      <alignment horizontal="center"/>
    </xf>
    <xf numFmtId="9" fontId="0" fillId="0" borderId="0" xfId="1" applyFont="1" applyAlignment="1">
      <alignment horizontal="right"/>
    </xf>
    <xf numFmtId="0" fontId="21" fillId="6" borderId="0" xfId="0" quotePrefix="1" applyFont="1" applyFill="1" applyAlignment="1">
      <alignment horizontal="right"/>
    </xf>
    <xf numFmtId="2" fontId="3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1" fontId="2" fillId="0" borderId="10" xfId="2" applyNumberFormat="1" applyFont="1" applyBorder="1" applyAlignment="1">
      <alignment horizontal="center"/>
    </xf>
    <xf numFmtId="3" fontId="4" fillId="0" borderId="10" xfId="2" applyNumberFormat="1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9" fontId="2" fillId="0" borderId="5" xfId="0" applyNumberFormat="1" applyFont="1" applyBorder="1" applyAlignment="1">
      <alignment horizontal="center"/>
    </xf>
    <xf numFmtId="0" fontId="0" fillId="0" borderId="6" xfId="0" applyBorder="1"/>
    <xf numFmtId="9" fontId="4" fillId="0" borderId="5" xfId="1" applyFont="1" applyFill="1" applyBorder="1" applyAlignment="1">
      <alignment horizontal="center"/>
    </xf>
    <xf numFmtId="9" fontId="5" fillId="0" borderId="5" xfId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9" fontId="2" fillId="0" borderId="0" xfId="1" applyFont="1" applyFill="1" applyAlignment="1">
      <alignment horizontal="center"/>
    </xf>
    <xf numFmtId="9" fontId="2" fillId="0" borderId="1" xfId="1" applyFont="1" applyFill="1" applyBorder="1" applyAlignment="1">
      <alignment horizontal="center"/>
    </xf>
    <xf numFmtId="166" fontId="2" fillId="0" borderId="0" xfId="2" applyNumberFormat="1" applyFont="1" applyAlignment="1">
      <alignment horizontal="center"/>
    </xf>
    <xf numFmtId="166" fontId="2" fillId="0" borderId="4" xfId="2" applyNumberFormat="1" applyFont="1" applyBorder="1" applyAlignment="1">
      <alignment horizontal="center"/>
    </xf>
    <xf numFmtId="166" fontId="5" fillId="0" borderId="2" xfId="2" applyNumberFormat="1" applyFont="1" applyBorder="1" applyAlignment="1">
      <alignment horizontal="center"/>
    </xf>
    <xf numFmtId="166" fontId="5" fillId="0" borderId="7" xfId="2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166" fontId="2" fillId="4" borderId="0" xfId="0" applyNumberFormat="1" applyFont="1" applyFill="1"/>
    <xf numFmtId="166" fontId="2" fillId="4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3" fontId="4" fillId="0" borderId="12" xfId="2" applyNumberFormat="1" applyFont="1" applyBorder="1" applyAlignment="1">
      <alignment horizontal="center"/>
    </xf>
    <xf numFmtId="170" fontId="4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center"/>
    </xf>
    <xf numFmtId="170" fontId="21" fillId="6" borderId="0" xfId="0" applyNumberFormat="1" applyFont="1" applyFill="1" applyAlignment="1">
      <alignment horizontal="center"/>
    </xf>
    <xf numFmtId="3" fontId="2" fillId="0" borderId="0" xfId="0" quotePrefix="1" applyNumberFormat="1" applyFont="1" applyAlignment="1">
      <alignment horizontal="center"/>
    </xf>
    <xf numFmtId="166" fontId="4" fillId="0" borderId="0" xfId="0" quotePrefix="1" applyNumberFormat="1" applyFont="1" applyAlignment="1">
      <alignment horizontal="center"/>
    </xf>
    <xf numFmtId="166" fontId="24" fillId="0" borderId="0" xfId="0" applyNumberFormat="1" applyFont="1" applyAlignment="1">
      <alignment horizontal="center"/>
    </xf>
    <xf numFmtId="3" fontId="4" fillId="0" borderId="0" xfId="0" quotePrefix="1" applyNumberFormat="1" applyFont="1" applyAlignment="1">
      <alignment horizontal="center"/>
    </xf>
    <xf numFmtId="166" fontId="2" fillId="0" borderId="10" xfId="2" applyNumberFormat="1" applyFont="1" applyBorder="1" applyAlignment="1">
      <alignment horizontal="center"/>
    </xf>
    <xf numFmtId="166" fontId="5" fillId="0" borderId="0" xfId="2" applyNumberFormat="1" applyFont="1" applyAlignment="1">
      <alignment horizontal="center"/>
    </xf>
    <xf numFmtId="2" fontId="0" fillId="0" borderId="0" xfId="1" applyNumberFormat="1" applyFont="1"/>
    <xf numFmtId="3" fontId="2" fillId="16" borderId="0" xfId="0" applyNumberFormat="1" applyFont="1" applyFill="1" applyAlignment="1">
      <alignment horizontal="center"/>
    </xf>
    <xf numFmtId="166" fontId="2" fillId="16" borderId="0" xfId="0" applyNumberFormat="1" applyFont="1" applyFill="1" applyAlignment="1">
      <alignment horizontal="center"/>
    </xf>
    <xf numFmtId="166" fontId="3" fillId="16" borderId="2" xfId="0" applyNumberFormat="1" applyFont="1" applyFill="1" applyBorder="1" applyAlignment="1">
      <alignment horizontal="center"/>
    </xf>
    <xf numFmtId="3" fontId="3" fillId="16" borderId="0" xfId="0" applyNumberFormat="1" applyFont="1" applyFill="1" applyAlignment="1">
      <alignment horizontal="center"/>
    </xf>
    <xf numFmtId="166" fontId="3" fillId="16" borderId="0" xfId="0" applyNumberFormat="1" applyFont="1" applyFill="1" applyAlignment="1">
      <alignment horizontal="center"/>
    </xf>
    <xf numFmtId="3" fontId="4" fillId="16" borderId="0" xfId="0" applyNumberFormat="1" applyFont="1" applyFill="1" applyAlignment="1">
      <alignment horizontal="center"/>
    </xf>
    <xf numFmtId="3" fontId="2" fillId="16" borderId="1" xfId="0" applyNumberFormat="1" applyFont="1" applyFill="1" applyBorder="1" applyAlignment="1">
      <alignment horizontal="center"/>
    </xf>
    <xf numFmtId="3" fontId="2" fillId="16" borderId="10" xfId="0" applyNumberFormat="1" applyFont="1" applyFill="1" applyBorder="1" applyAlignment="1">
      <alignment horizontal="center"/>
    </xf>
    <xf numFmtId="166" fontId="2" fillId="16" borderId="10" xfId="0" applyNumberFormat="1" applyFont="1" applyFill="1" applyBorder="1" applyAlignment="1">
      <alignment horizontal="center"/>
    </xf>
    <xf numFmtId="0" fontId="2" fillId="16" borderId="0" xfId="0" applyFont="1" applyFill="1" applyAlignment="1">
      <alignment horizontal="center"/>
    </xf>
    <xf numFmtId="3" fontId="3" fillId="16" borderId="2" xfId="0" applyNumberFormat="1" applyFont="1" applyFill="1" applyBorder="1" applyAlignment="1">
      <alignment horizontal="center"/>
    </xf>
    <xf numFmtId="3" fontId="2" fillId="16" borderId="0" xfId="0" applyNumberFormat="1" applyFont="1" applyFill="1" applyAlignment="1">
      <alignment horizontal="right"/>
    </xf>
    <xf numFmtId="1" fontId="2" fillId="16" borderId="0" xfId="0" applyNumberFormat="1" applyFont="1" applyFill="1" applyAlignment="1">
      <alignment horizontal="center"/>
    </xf>
    <xf numFmtId="166" fontId="2" fillId="16" borderId="0" xfId="0" applyNumberFormat="1" applyFont="1" applyFill="1"/>
    <xf numFmtId="0" fontId="2" fillId="16" borderId="0" xfId="0" applyFont="1" applyFill="1"/>
    <xf numFmtId="1" fontId="2" fillId="16" borderId="0" xfId="0" applyNumberFormat="1" applyFont="1" applyFill="1"/>
    <xf numFmtId="3" fontId="3" fillId="16" borderId="2" xfId="0" applyNumberFormat="1" applyFont="1" applyFill="1" applyBorder="1" applyAlignment="1">
      <alignment horizontal="right"/>
    </xf>
    <xf numFmtId="3" fontId="3" fillId="16" borderId="0" xfId="0" applyNumberFormat="1" applyFont="1" applyFill="1" applyAlignment="1">
      <alignment horizontal="right"/>
    </xf>
    <xf numFmtId="3" fontId="4" fillId="16" borderId="0" xfId="0" applyNumberFormat="1" applyFont="1" applyFill="1" applyAlignment="1">
      <alignment horizontal="right"/>
    </xf>
    <xf numFmtId="3" fontId="2" fillId="16" borderId="1" xfId="0" applyNumberFormat="1" applyFont="1" applyFill="1" applyBorder="1" applyAlignment="1">
      <alignment horizontal="right"/>
    </xf>
    <xf numFmtId="3" fontId="2" fillId="17" borderId="0" xfId="0" applyNumberFormat="1" applyFont="1" applyFill="1" applyAlignment="1">
      <alignment horizontal="center"/>
    </xf>
    <xf numFmtId="166" fontId="3" fillId="17" borderId="2" xfId="0" applyNumberFormat="1" applyFont="1" applyFill="1" applyBorder="1" applyAlignment="1">
      <alignment horizontal="center"/>
    </xf>
    <xf numFmtId="3" fontId="3" fillId="17" borderId="0" xfId="0" applyNumberFormat="1" applyFont="1" applyFill="1" applyAlignment="1">
      <alignment horizontal="center"/>
    </xf>
    <xf numFmtId="3" fontId="2" fillId="17" borderId="1" xfId="0" applyNumberFormat="1" applyFont="1" applyFill="1" applyBorder="1" applyAlignment="1">
      <alignment horizontal="center"/>
    </xf>
    <xf numFmtId="3" fontId="3" fillId="17" borderId="2" xfId="0" applyNumberFormat="1" applyFont="1" applyFill="1" applyBorder="1" applyAlignment="1">
      <alignment horizontal="center"/>
    </xf>
    <xf numFmtId="3" fontId="5" fillId="17" borderId="0" xfId="0" applyNumberFormat="1" applyFont="1" applyFill="1" applyAlignment="1">
      <alignment horizontal="center"/>
    </xf>
    <xf numFmtId="3" fontId="4" fillId="17" borderId="0" xfId="0" applyNumberFormat="1" applyFont="1" applyFill="1" applyAlignment="1">
      <alignment horizontal="center"/>
    </xf>
    <xf numFmtId="3" fontId="5" fillId="17" borderId="1" xfId="0" applyNumberFormat="1" applyFont="1" applyFill="1" applyBorder="1" applyAlignment="1">
      <alignment horizontal="center"/>
    </xf>
    <xf numFmtId="2" fontId="5" fillId="17" borderId="0" xfId="0" applyNumberFormat="1" applyFont="1" applyFill="1" applyAlignment="1">
      <alignment horizontal="center"/>
    </xf>
    <xf numFmtId="0" fontId="4" fillId="17" borderId="0" xfId="0" applyFont="1" applyFill="1" applyAlignment="1">
      <alignment horizontal="center"/>
    </xf>
    <xf numFmtId="0" fontId="2" fillId="17" borderId="0" xfId="0" applyFont="1" applyFill="1" applyAlignment="1">
      <alignment horizontal="center"/>
    </xf>
    <xf numFmtId="3" fontId="5" fillId="16" borderId="0" xfId="0" applyNumberFormat="1" applyFont="1" applyFill="1" applyAlignment="1">
      <alignment horizontal="center"/>
    </xf>
    <xf numFmtId="3" fontId="5" fillId="16" borderId="1" xfId="0" applyNumberFormat="1" applyFont="1" applyFill="1" applyBorder="1" applyAlignment="1">
      <alignment horizontal="center"/>
    </xf>
    <xf numFmtId="2" fontId="5" fillId="16" borderId="0" xfId="0" applyNumberFormat="1" applyFont="1" applyFill="1" applyAlignment="1">
      <alignment horizontal="center"/>
    </xf>
    <xf numFmtId="0" fontId="4" fillId="16" borderId="0" xfId="0" applyFont="1" applyFill="1" applyAlignment="1">
      <alignment horizontal="center"/>
    </xf>
    <xf numFmtId="3" fontId="2" fillId="18" borderId="0" xfId="0" applyNumberFormat="1" applyFont="1" applyFill="1" applyAlignment="1">
      <alignment horizontal="center"/>
    </xf>
    <xf numFmtId="3" fontId="4" fillId="18" borderId="0" xfId="0" applyNumberFormat="1" applyFont="1" applyFill="1" applyAlignment="1">
      <alignment horizontal="center"/>
    </xf>
    <xf numFmtId="2" fontId="5" fillId="18" borderId="0" xfId="0" applyNumberFormat="1" applyFont="1" applyFill="1" applyAlignment="1">
      <alignment horizontal="center"/>
    </xf>
    <xf numFmtId="0" fontId="2" fillId="18" borderId="0" xfId="0" applyFont="1" applyFill="1" applyAlignment="1">
      <alignment horizontal="center"/>
    </xf>
    <xf numFmtId="0" fontId="4" fillId="18" borderId="0" xfId="0" applyFont="1" applyFill="1" applyAlignment="1">
      <alignment horizontal="center"/>
    </xf>
    <xf numFmtId="1" fontId="2" fillId="18" borderId="0" xfId="0" applyNumberFormat="1" applyFont="1" applyFill="1" applyAlignment="1">
      <alignment horizontal="center"/>
    </xf>
    <xf numFmtId="0" fontId="3" fillId="18" borderId="0" xfId="0" applyFont="1" applyFill="1" applyAlignment="1">
      <alignment horizontal="center"/>
    </xf>
    <xf numFmtId="2" fontId="3" fillId="18" borderId="0" xfId="0" applyNumberFormat="1" applyFont="1" applyFill="1" applyAlignment="1">
      <alignment horizontal="center"/>
    </xf>
    <xf numFmtId="0" fontId="0" fillId="16" borderId="0" xfId="0" applyFill="1" applyAlignment="1">
      <alignment horizontal="center"/>
    </xf>
    <xf numFmtId="1" fontId="0" fillId="16" borderId="0" xfId="0" applyNumberFormat="1" applyFill="1" applyAlignment="1">
      <alignment horizontal="center"/>
    </xf>
    <xf numFmtId="0" fontId="15" fillId="16" borderId="0" xfId="0" applyFont="1" applyFill="1" applyAlignment="1">
      <alignment horizontal="center"/>
    </xf>
    <xf numFmtId="166" fontId="4" fillId="16" borderId="0" xfId="0" applyNumberFormat="1" applyFont="1" applyFill="1" applyAlignment="1">
      <alignment horizontal="center"/>
    </xf>
    <xf numFmtId="3" fontId="0" fillId="16" borderId="0" xfId="0" applyNumberFormat="1" applyFill="1" applyAlignment="1">
      <alignment horizontal="center"/>
    </xf>
    <xf numFmtId="3" fontId="15" fillId="16" borderId="0" xfId="0" applyNumberFormat="1" applyFont="1" applyFill="1" applyAlignment="1">
      <alignment horizontal="center"/>
    </xf>
    <xf numFmtId="0" fontId="21" fillId="6" borderId="0" xfId="0" quotePrefix="1" applyFont="1" applyFill="1" applyAlignment="1">
      <alignment horizontal="center"/>
    </xf>
    <xf numFmtId="0" fontId="2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center"/>
    </xf>
    <xf numFmtId="3" fontId="7" fillId="16" borderId="0" xfId="0" applyNumberFormat="1" applyFont="1" applyFill="1" applyAlignment="1">
      <alignment horizontal="center"/>
    </xf>
    <xf numFmtId="171" fontId="0" fillId="0" borderId="0" xfId="0" applyNumberFormat="1"/>
    <xf numFmtId="1" fontId="0" fillId="0" borderId="0" xfId="0" applyNumberFormat="1"/>
    <xf numFmtId="166" fontId="2" fillId="0" borderId="0" xfId="2" quotePrefix="1" applyNumberFormat="1" applyFont="1" applyAlignment="1">
      <alignment horizontal="center"/>
    </xf>
    <xf numFmtId="1" fontId="2" fillId="0" borderId="0" xfId="2" quotePrefix="1" applyNumberFormat="1" applyFont="1" applyAlignment="1">
      <alignment horizontal="center"/>
    </xf>
    <xf numFmtId="3" fontId="11" fillId="0" borderId="0" xfId="0" quotePrefix="1" applyNumberFormat="1" applyFont="1" applyAlignment="1">
      <alignment horizontal="right"/>
    </xf>
    <xf numFmtId="10" fontId="0" fillId="0" borderId="0" xfId="1" applyNumberFormat="1" applyFont="1"/>
    <xf numFmtId="4" fontId="0" fillId="0" borderId="0" xfId="0" applyNumberFormat="1"/>
    <xf numFmtId="0" fontId="0" fillId="0" borderId="0" xfId="0" applyAlignment="1">
      <alignment vertical="center" wrapText="1"/>
    </xf>
    <xf numFmtId="15" fontId="0" fillId="0" borderId="0" xfId="0" applyNumberFormat="1" applyAlignment="1">
      <alignment vertical="center" wrapText="1"/>
    </xf>
    <xf numFmtId="0" fontId="3" fillId="0" borderId="16" xfId="0" applyFont="1" applyBorder="1" applyAlignment="1">
      <alignment horizontal="center"/>
    </xf>
    <xf numFmtId="9" fontId="5" fillId="0" borderId="0" xfId="1" applyFont="1" applyAlignment="1">
      <alignment horizontal="center"/>
    </xf>
    <xf numFmtId="9" fontId="3" fillId="0" borderId="0" xfId="1" applyFont="1" applyAlignment="1">
      <alignment horizontal="center"/>
    </xf>
    <xf numFmtId="9" fontId="4" fillId="0" borderId="2" xfId="1" applyFont="1" applyBorder="1" applyAlignment="1">
      <alignment horizontal="center"/>
    </xf>
    <xf numFmtId="9" fontId="4" fillId="0" borderId="0" xfId="1" applyFont="1" applyAlignment="1">
      <alignment horizontal="center"/>
    </xf>
    <xf numFmtId="9" fontId="2" fillId="0" borderId="17" xfId="0" applyNumberFormat="1" applyFont="1" applyBorder="1" applyAlignment="1">
      <alignment horizontal="center"/>
    </xf>
    <xf numFmtId="9" fontId="2" fillId="0" borderId="16" xfId="0" applyNumberFormat="1" applyFont="1" applyBorder="1" applyAlignment="1">
      <alignment horizontal="center"/>
    </xf>
    <xf numFmtId="9" fontId="5" fillId="0" borderId="17" xfId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" fontId="0" fillId="0" borderId="0" xfId="0" applyNumberFormat="1" applyAlignment="1">
      <alignment vertical="center" wrapText="1"/>
    </xf>
    <xf numFmtId="4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6" fontId="2" fillId="0" borderId="1" xfId="2" quotePrefix="1" applyNumberFormat="1" applyFont="1" applyBorder="1" applyAlignment="1">
      <alignment horizontal="center"/>
    </xf>
  </cellXfs>
  <cellStyles count="40">
    <cellStyle name="60% - Accent1 2" xfId="5" xr:uid="{2223935C-9012-4B67-A095-3A22D3EA4410}"/>
    <cellStyle name="60% - Accent2 2" xfId="6" xr:uid="{6CC17665-C952-4069-976A-BB127F052E3C}"/>
    <cellStyle name="60% - Accent3 2" xfId="7" xr:uid="{55A60905-7054-4B8B-9449-C9A3A42F1911}"/>
    <cellStyle name="60% - Accent4 2" xfId="8" xr:uid="{C7DE0FD3-62C9-41F6-BBD8-52028439D15F}"/>
    <cellStyle name="60% - Accent5 2" xfId="9" xr:uid="{DBF47D75-86A8-4987-9F32-A2A605DAAD22}"/>
    <cellStyle name="60% - Accent6 2" xfId="10" xr:uid="{8208FF30-290D-496F-A6C7-A7C8BE7CD0BA}"/>
    <cellStyle name="Align right, bold" xfId="11" xr:uid="{00BDE4FB-81D3-4256-A5D3-4F5D4D9985B6}"/>
    <cellStyle name="Align right, no decimal" xfId="12" xr:uid="{C8045E5D-348D-4E44-86E8-2A3A7731C944}"/>
    <cellStyle name="Bad 2" xfId="13" xr:uid="{D1DD978E-4E02-4F3B-9608-40EB17A4F634}"/>
    <cellStyle name="Col thick line" xfId="14" xr:uid="{6ED688D3-8FD4-4A1C-82A1-3BF73B3C74E4}"/>
    <cellStyle name="Comma" xfId="3" builtinId="3"/>
    <cellStyle name="Comma [0] 2" xfId="15" xr:uid="{7B4FCC0B-D6D7-4535-BEF9-5274CBC36DCB}"/>
    <cellStyle name="Comma [0] 2 2" xfId="37" xr:uid="{E803012D-9938-4BB7-B763-FC8A6DCA0563}"/>
    <cellStyle name="Comma 2" xfId="4" xr:uid="{237CFC8D-1C71-4B1B-AF78-2C0DA4CA9652}"/>
    <cellStyle name="Comma 2 2" xfId="36" xr:uid="{DE04AB70-D0CF-42CC-85D3-3B152D66AE8A}"/>
    <cellStyle name="Comma 3" xfId="16" xr:uid="{9A60809E-6BFB-4B97-9189-13B735FC3BBC}"/>
    <cellStyle name="Comma 3 2" xfId="38" xr:uid="{AEDE4C73-112A-41DC-90CC-22DC5AB90284}"/>
    <cellStyle name="Comma 4" xfId="35" xr:uid="{4AE290A8-B65A-4CA6-90D1-F62533B31DBB}"/>
    <cellStyle name="Comma 5" xfId="34" xr:uid="{8BA56A3C-1170-4229-87A1-B57DF85FF0C5}"/>
    <cellStyle name="Comma 6" xfId="39" xr:uid="{2D963CC2-ECBB-47DD-9EDB-17308233C7B3}"/>
    <cellStyle name="Currency [0] 2" xfId="17" xr:uid="{551F0C78-C517-4199-AA02-442DAAE7DFB9}"/>
    <cellStyle name="Currency 2" xfId="18" xr:uid="{2D1F66C1-6029-4324-AF8C-FE0511627A5D}"/>
    <cellStyle name="Header Wrap" xfId="19" xr:uid="{57E1A2BD-63A8-4462-9BE4-13CF7AEEBFAF}"/>
    <cellStyle name="Headers" xfId="20" xr:uid="{4105A192-5534-4232-9E14-0B22050BA02E}"/>
    <cellStyle name="Input 2" xfId="21" xr:uid="{C7158C3F-7F87-474E-AE0F-73CF8E36902D}"/>
    <cellStyle name="Integer values" xfId="22" xr:uid="{B38CAE71-988C-4DF5-B5E8-EE5151B0FF2F}"/>
    <cellStyle name="Neutral 2" xfId="23" xr:uid="{25AE0678-8932-4092-9AC6-7E70411D111A}"/>
    <cellStyle name="Normal" xfId="0" builtinId="0"/>
    <cellStyle name="Normal 2" xfId="2" xr:uid="{BD4ADF03-2172-40D1-9497-C641C9CF8C35}"/>
    <cellStyle name="Number 0,00" xfId="24" xr:uid="{1D934291-BB69-4A5D-A3EB-008447C655D5}"/>
    <cellStyle name="Numbers" xfId="25" xr:uid="{3C06CFE2-C536-417E-A7C0-8E8706C9AA44}"/>
    <cellStyle name="Numbers 0,00 Bold" xfId="26" xr:uid="{038143BC-FC33-4BB0-93A5-D7D7892F2E2B}"/>
    <cellStyle name="Numbers 0.00 White" xfId="27" xr:uid="{583F6031-2A16-468C-A630-FB6D1866B8A7}"/>
    <cellStyle name="Numbers Bold" xfId="28" xr:uid="{8252C857-3B88-44D5-8B9D-D45CA29DA925}"/>
    <cellStyle name="Percent" xfId="1" builtinId="5"/>
    <cellStyle name="Purple" xfId="29" xr:uid="{87440487-9E25-49F7-9343-77588D1B4202}"/>
    <cellStyle name="Style0" xfId="30" xr:uid="{CE20FA35-17FA-4F66-A432-AC2D1F7EF044}"/>
    <cellStyle name="TGK_TOC_PAGE_COLUMN" xfId="31" xr:uid="{65D09EB8-BE1B-4ED7-A349-19A6E2C3A45A}"/>
    <cellStyle name="White" xfId="32" xr:uid="{121AA4A3-BFB0-4BB9-888B-5DDC94FA0FBC}"/>
    <cellStyle name="Wrap text" xfId="33" xr:uid="{2277B35C-951C-40E4-A461-8A7F1765AC2F}"/>
  </cellStyles>
  <dxfs count="0"/>
  <tableStyles count="0" defaultTableStyle="TableStyleMedium2" defaultPivotStyle="PivotStyleLight16"/>
  <colors>
    <mruColors>
      <color rgb="FFFFCCFF"/>
      <color rgb="FFE1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108858</xdr:colOff>
      <xdr:row>0</xdr:row>
      <xdr:rowOff>95250</xdr:rowOff>
    </xdr:from>
    <xdr:to>
      <xdr:col>29</xdr:col>
      <xdr:colOff>96248</xdr:colOff>
      <xdr:row>3</xdr:row>
      <xdr:rowOff>112947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E24DE1-5D0C-3D77-9FC7-D3E49259C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02144" y="95250"/>
          <a:ext cx="1809750" cy="5891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95250</xdr:colOff>
      <xdr:row>0</xdr:row>
      <xdr:rowOff>85725</xdr:rowOff>
    </xdr:from>
    <xdr:to>
      <xdr:col>25</xdr:col>
      <xdr:colOff>76200</xdr:colOff>
      <xdr:row>3</xdr:row>
      <xdr:rowOff>102152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851B04-DAAA-45C1-8B66-317A597FF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0" y="85725"/>
          <a:ext cx="1809750" cy="5891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95250</xdr:colOff>
      <xdr:row>0</xdr:row>
      <xdr:rowOff>85725</xdr:rowOff>
    </xdr:from>
    <xdr:to>
      <xdr:col>29</xdr:col>
      <xdr:colOff>76200</xdr:colOff>
      <xdr:row>3</xdr:row>
      <xdr:rowOff>110407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8AA1D7-E384-47BE-ACFF-F23854C71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15725" y="85725"/>
          <a:ext cx="1809750" cy="5891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107673</xdr:colOff>
      <xdr:row>0</xdr:row>
      <xdr:rowOff>40999</xdr:rowOff>
    </xdr:from>
    <xdr:to>
      <xdr:col>22</xdr:col>
      <xdr:colOff>412655</xdr:colOff>
      <xdr:row>3</xdr:row>
      <xdr:rowOff>84096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F0F689-2D9D-4069-83B1-E44EE0F4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4498" y="40999"/>
          <a:ext cx="1803582" cy="6145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56736</xdr:colOff>
      <xdr:row>0</xdr:row>
      <xdr:rowOff>47625</xdr:rowOff>
    </xdr:from>
    <xdr:to>
      <xdr:col>27</xdr:col>
      <xdr:colOff>349334</xdr:colOff>
      <xdr:row>3</xdr:row>
      <xdr:rowOff>58972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D2B509-B739-422F-AAEF-4EBEA45E4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2911" y="47625"/>
          <a:ext cx="1816598" cy="5828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108858</xdr:colOff>
      <xdr:row>0</xdr:row>
      <xdr:rowOff>95250</xdr:rowOff>
    </xdr:from>
    <xdr:to>
      <xdr:col>29</xdr:col>
      <xdr:colOff>96248</xdr:colOff>
      <xdr:row>3</xdr:row>
      <xdr:rowOff>112947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A1F8C86-8422-4253-8C03-5A8BF855B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7583" y="95250"/>
          <a:ext cx="1816190" cy="589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mb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B283F"/>
      </a:accent1>
      <a:accent2>
        <a:srgbClr val="E0004D"/>
      </a:accent2>
      <a:accent3>
        <a:srgbClr val="D8D7DF"/>
      </a:accent3>
      <a:accent4>
        <a:srgbClr val="FFCD00"/>
      </a:accent4>
      <a:accent5>
        <a:srgbClr val="954F72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72807-E593-4925-88BE-88438DB7CD88}">
  <dimension ref="A1:AD84"/>
  <sheetViews>
    <sheetView showGridLines="0" zoomScale="85" zoomScaleNormal="85" workbookViewId="0">
      <pane xSplit="2" ySplit="4" topLeftCell="N38" activePane="bottomRight" state="frozen"/>
      <selection pane="bottomRight" activeCell="P74" sqref="P74"/>
      <selection pane="bottomLeft" activeCell="A5" sqref="A5"/>
      <selection pane="topRight" activeCell="C1" sqref="C1"/>
    </sheetView>
  </sheetViews>
  <sheetFormatPr defaultColWidth="9.140625" defaultRowHeight="15"/>
  <cols>
    <col min="2" max="2" width="69.85546875" customWidth="1"/>
    <col min="3" max="3" width="9" style="40" bestFit="1" customWidth="1"/>
    <col min="4" max="4" width="8.85546875" style="40" bestFit="1" customWidth="1"/>
    <col min="5" max="5" width="9.5703125" style="40" bestFit="1" customWidth="1"/>
    <col min="6" max="6" width="9.28515625" style="40" bestFit="1" customWidth="1"/>
    <col min="7" max="7" width="9" style="40" bestFit="1" customWidth="1"/>
    <col min="8" max="8" width="8.85546875" style="40" bestFit="1" customWidth="1"/>
    <col min="9" max="9" width="9.5703125" style="40" bestFit="1" customWidth="1"/>
    <col min="10" max="10" width="9.28515625" style="40" bestFit="1" customWidth="1"/>
    <col min="11" max="11" width="9" style="40" bestFit="1" customWidth="1"/>
    <col min="12" max="12" width="10.5703125" style="40" bestFit="1" customWidth="1"/>
    <col min="13" max="13" width="9.5703125" style="40" bestFit="1" customWidth="1"/>
    <col min="14" max="14" width="9.28515625" style="40" bestFit="1" customWidth="1"/>
    <col min="15" max="15" width="9" style="40" bestFit="1" customWidth="1"/>
    <col min="16" max="16" width="10.5703125" style="40" bestFit="1" customWidth="1"/>
    <col min="17" max="17" width="9.5703125" style="40" bestFit="1" customWidth="1"/>
    <col min="18" max="18" width="13.28515625" style="40" customWidth="1"/>
    <col min="19" max="21" width="9.28515625" style="40" customWidth="1"/>
    <col min="22" max="25" width="9" style="40" bestFit="1" customWidth="1"/>
    <col min="28" max="28" width="0" hidden="1" customWidth="1"/>
    <col min="31" max="31" width="12.28515625" bestFit="1" customWidth="1"/>
  </cols>
  <sheetData>
    <row r="1" spans="1:29">
      <c r="A1" s="1"/>
      <c r="B1" s="143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</row>
    <row r="2" spans="1:29">
      <c r="A2" s="1"/>
      <c r="B2" s="143" t="s">
        <v>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29">
      <c r="A3" s="1"/>
      <c r="B3" s="145"/>
      <c r="C3" s="146" t="s">
        <v>2</v>
      </c>
      <c r="D3" s="146" t="s">
        <v>3</v>
      </c>
      <c r="E3" s="146" t="s">
        <v>4</v>
      </c>
      <c r="F3" s="146" t="s">
        <v>5</v>
      </c>
      <c r="G3" s="146" t="s">
        <v>2</v>
      </c>
      <c r="H3" s="146" t="s">
        <v>3</v>
      </c>
      <c r="I3" s="146" t="s">
        <v>4</v>
      </c>
      <c r="J3" s="146" t="s">
        <v>5</v>
      </c>
      <c r="K3" s="146" t="s">
        <v>2</v>
      </c>
      <c r="L3" s="146" t="s">
        <v>6</v>
      </c>
      <c r="M3" s="146" t="s">
        <v>4</v>
      </c>
      <c r="N3" s="146" t="s">
        <v>5</v>
      </c>
      <c r="O3" s="146" t="s">
        <v>2</v>
      </c>
      <c r="P3" s="146" t="s">
        <v>6</v>
      </c>
      <c r="Q3" s="146" t="s">
        <v>4</v>
      </c>
      <c r="R3" s="146" t="s">
        <v>5</v>
      </c>
      <c r="S3" s="146" t="s">
        <v>2</v>
      </c>
      <c r="T3" s="146" t="s">
        <v>3</v>
      </c>
      <c r="U3" s="146"/>
      <c r="V3" s="147" t="s">
        <v>7</v>
      </c>
      <c r="W3" s="147" t="s">
        <v>7</v>
      </c>
      <c r="X3" s="147" t="s">
        <v>7</v>
      </c>
      <c r="Y3" s="147" t="s">
        <v>7</v>
      </c>
    </row>
    <row r="4" spans="1:29">
      <c r="A4" s="1"/>
      <c r="B4" s="148"/>
      <c r="C4" s="149">
        <v>2020</v>
      </c>
      <c r="D4" s="149">
        <v>2020</v>
      </c>
      <c r="E4" s="149">
        <v>2020</v>
      </c>
      <c r="F4" s="149">
        <v>2021</v>
      </c>
      <c r="G4" s="149">
        <v>2021</v>
      </c>
      <c r="H4" s="149">
        <v>2021</v>
      </c>
      <c r="I4" s="149">
        <v>2021</v>
      </c>
      <c r="J4" s="149">
        <v>2022</v>
      </c>
      <c r="K4" s="149">
        <v>2022</v>
      </c>
      <c r="L4" s="149">
        <v>2022</v>
      </c>
      <c r="M4" s="149">
        <v>2022</v>
      </c>
      <c r="N4" s="149">
        <v>2023</v>
      </c>
      <c r="O4" s="149">
        <v>2023</v>
      </c>
      <c r="P4" s="149">
        <v>2023</v>
      </c>
      <c r="Q4" s="149">
        <v>2023</v>
      </c>
      <c r="R4" s="149">
        <v>2024</v>
      </c>
      <c r="S4" s="149">
        <v>2024</v>
      </c>
      <c r="T4" s="149">
        <v>2024</v>
      </c>
      <c r="U4" s="149"/>
      <c r="V4" s="150" t="s">
        <v>8</v>
      </c>
      <c r="W4" s="150" t="s">
        <v>9</v>
      </c>
      <c r="X4" s="174" t="s">
        <v>10</v>
      </c>
      <c r="Y4" s="174" t="s">
        <v>11</v>
      </c>
    </row>
    <row r="5" spans="1:29">
      <c r="A5" s="1"/>
      <c r="B5" s="1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"/>
      <c r="W5" s="1"/>
      <c r="X5" s="1"/>
      <c r="Y5" s="1"/>
    </row>
    <row r="6" spans="1:29">
      <c r="A6" s="1"/>
      <c r="B6" s="3" t="s">
        <v>12</v>
      </c>
      <c r="C6" s="23">
        <v>2068.7370000000001</v>
      </c>
      <c r="D6" s="23">
        <v>2384.4810000000002</v>
      </c>
      <c r="E6" s="23">
        <v>2154.415</v>
      </c>
      <c r="F6" s="23">
        <v>2391.9870000000001</v>
      </c>
      <c r="G6" s="23">
        <v>3432.7890000000002</v>
      </c>
      <c r="H6" s="23">
        <v>3305.2669999999998</v>
      </c>
      <c r="I6" s="23">
        <v>5090.9769999999999</v>
      </c>
      <c r="J6" s="23">
        <v>5237.9989999999998</v>
      </c>
      <c r="K6" s="23">
        <v>7117.5119999999997</v>
      </c>
      <c r="L6" s="23">
        <v>9569.393</v>
      </c>
      <c r="M6" s="23">
        <v>11622.126919999999</v>
      </c>
      <c r="N6" s="23">
        <v>9356.0243799999953</v>
      </c>
      <c r="O6" s="23">
        <v>10450.48524</v>
      </c>
      <c r="P6" s="23">
        <v>10830.534489999996</v>
      </c>
      <c r="Q6" s="193">
        <v>12049.638550000012</v>
      </c>
      <c r="R6" s="23">
        <v>8874.8961199999994</v>
      </c>
      <c r="S6" s="23">
        <v>7932.893</v>
      </c>
      <c r="T6" s="23">
        <v>8552.4272600000004</v>
      </c>
      <c r="U6" s="23"/>
      <c r="V6" s="79">
        <v>8999.6200000000008</v>
      </c>
      <c r="W6" s="79">
        <v>17067.031999999999</v>
      </c>
      <c r="X6" s="79">
        <v>37665.056299999997</v>
      </c>
      <c r="Y6" s="79">
        <v>42205.554400000008</v>
      </c>
      <c r="AC6" s="77"/>
    </row>
    <row r="7" spans="1:29">
      <c r="A7" s="1"/>
      <c r="B7" s="3" t="s">
        <v>13</v>
      </c>
      <c r="C7" s="23">
        <v>64.546000000000006</v>
      </c>
      <c r="D7" s="23">
        <v>64.078000000000003</v>
      </c>
      <c r="E7" s="23">
        <v>59.354999999999997</v>
      </c>
      <c r="F7" s="23">
        <v>99.834000000000003</v>
      </c>
      <c r="G7" s="23">
        <v>89.099000000000004</v>
      </c>
      <c r="H7" s="23">
        <v>67.826999999999998</v>
      </c>
      <c r="I7" s="23">
        <v>75.406999999999996</v>
      </c>
      <c r="J7" s="23">
        <v>100.794</v>
      </c>
      <c r="K7" s="23">
        <v>99.787999999999997</v>
      </c>
      <c r="L7" s="23">
        <v>128.72499999999999</v>
      </c>
      <c r="M7" s="23">
        <v>62.938829999999989</v>
      </c>
      <c r="N7" s="23">
        <v>117.09541999999999</v>
      </c>
      <c r="O7" s="23">
        <v>89.626919999999998</v>
      </c>
      <c r="P7" s="23">
        <v>131.15427000000003</v>
      </c>
      <c r="Q7" s="193">
        <v>142.92562000000007</v>
      </c>
      <c r="R7" s="23">
        <v>211.04230999999999</v>
      </c>
      <c r="S7" s="23">
        <v>117.107</v>
      </c>
      <c r="T7" s="23">
        <f>107.95523-1</f>
        <v>106.95523</v>
      </c>
      <c r="U7" s="23"/>
      <c r="V7" s="79">
        <v>287.81299999999999</v>
      </c>
      <c r="W7" s="79">
        <v>333.12699999999995</v>
      </c>
      <c r="X7" s="79">
        <v>408.54724999999996</v>
      </c>
      <c r="Y7" s="79">
        <v>574.74912000000018</v>
      </c>
    </row>
    <row r="8" spans="1:29">
      <c r="A8" s="1"/>
      <c r="B8" s="4" t="s">
        <v>14</v>
      </c>
      <c r="C8" s="31">
        <v>2133.2829999999999</v>
      </c>
      <c r="D8" s="31">
        <v>2448.5590000000002</v>
      </c>
      <c r="E8" s="31">
        <v>2213.77</v>
      </c>
      <c r="F8" s="31">
        <v>2491.8209999999999</v>
      </c>
      <c r="G8" s="31">
        <v>3521.8880000000004</v>
      </c>
      <c r="H8" s="31">
        <v>3373.0940000000001</v>
      </c>
      <c r="I8" s="31">
        <v>5166.384</v>
      </c>
      <c r="J8" s="31">
        <v>5338.7929999999997</v>
      </c>
      <c r="K8" s="31">
        <v>7218</v>
      </c>
      <c r="L8" s="31">
        <v>9698.1180000000004</v>
      </c>
      <c r="M8" s="31">
        <v>11685.065749999998</v>
      </c>
      <c r="N8" s="31">
        <v>9473.1197999999949</v>
      </c>
      <c r="O8" s="31">
        <v>10540.112160000001</v>
      </c>
      <c r="P8" s="31">
        <v>10961.688759999997</v>
      </c>
      <c r="Q8" s="194">
        <v>12192.564170000012</v>
      </c>
      <c r="R8" s="194">
        <v>9085.9384300000002</v>
      </c>
      <c r="S8" s="194">
        <v>8050</v>
      </c>
      <c r="T8" s="194">
        <f>8660.38249-1</f>
        <v>8659.38249</v>
      </c>
      <c r="U8" s="194"/>
      <c r="V8" s="80">
        <v>9288</v>
      </c>
      <c r="W8" s="80">
        <v>17400.159</v>
      </c>
      <c r="X8" s="80">
        <v>38073.60355</v>
      </c>
      <c r="Y8" s="80">
        <v>42780.303520000009</v>
      </c>
    </row>
    <row r="9" spans="1:29">
      <c r="A9" s="1"/>
      <c r="B9" s="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195"/>
      <c r="R9" s="24"/>
      <c r="S9" s="24"/>
      <c r="T9" s="24"/>
      <c r="U9" s="24"/>
      <c r="V9" s="81"/>
      <c r="W9" s="81"/>
      <c r="X9" s="81"/>
      <c r="Y9" s="81"/>
    </row>
    <row r="10" spans="1:29">
      <c r="A10" s="1"/>
      <c r="B10" s="3" t="s">
        <v>15</v>
      </c>
      <c r="C10" s="23">
        <v>247.88200000000001</v>
      </c>
      <c r="D10" s="23">
        <v>273.45400000000001</v>
      </c>
      <c r="E10" s="23">
        <v>372.44600000000003</v>
      </c>
      <c r="F10" s="23">
        <v>397.78199999999998</v>
      </c>
      <c r="G10" s="23">
        <v>469.16199999999998</v>
      </c>
      <c r="H10" s="23">
        <v>558.44600000000003</v>
      </c>
      <c r="I10" s="23">
        <v>595.68299999999999</v>
      </c>
      <c r="J10" s="23">
        <v>670.16700000000003</v>
      </c>
      <c r="K10" s="23">
        <v>866.15499999999997</v>
      </c>
      <c r="L10" s="23">
        <v>1096.57</v>
      </c>
      <c r="M10" s="23">
        <v>1351.3339699999997</v>
      </c>
      <c r="N10" s="23">
        <v>1474.0884900000003</v>
      </c>
      <c r="O10" s="23">
        <v>1457.6436699999999</v>
      </c>
      <c r="P10" s="23">
        <v>1436.9532200000001</v>
      </c>
      <c r="Q10" s="193">
        <v>1302.68506</v>
      </c>
      <c r="R10" s="23">
        <v>1153.2962399999999</v>
      </c>
      <c r="S10" s="23">
        <v>773.93</v>
      </c>
      <c r="T10" s="23">
        <v>731.01778000000002</v>
      </c>
      <c r="U10" s="23"/>
      <c r="V10" s="79">
        <v>1291.5640000000001</v>
      </c>
      <c r="W10" s="79">
        <v>2293.4580000000001</v>
      </c>
      <c r="X10" s="79">
        <v>4788.1470799999997</v>
      </c>
      <c r="Y10" s="79">
        <v>5350.5781899999993</v>
      </c>
    </row>
    <row r="11" spans="1:29">
      <c r="A11" s="1"/>
      <c r="B11" s="3" t="s">
        <v>16</v>
      </c>
      <c r="C11" s="23">
        <v>-759.89200000000005</v>
      </c>
      <c r="D11" s="23">
        <v>-1034.076</v>
      </c>
      <c r="E11" s="23">
        <v>-861.34500000000003</v>
      </c>
      <c r="F11" s="23">
        <v>-963.09400000000005</v>
      </c>
      <c r="G11" s="23">
        <v>-812.68799999999999</v>
      </c>
      <c r="H11" s="23">
        <v>-786.00900000000001</v>
      </c>
      <c r="I11" s="23">
        <v>-1709.4010000000001</v>
      </c>
      <c r="J11" s="23">
        <v>-1388.9570000000001</v>
      </c>
      <c r="K11" s="23">
        <v>-2506.1909999999998</v>
      </c>
      <c r="L11" s="23">
        <v>-3299.5129999999999</v>
      </c>
      <c r="M11" s="23">
        <v>-5057.2145899999996</v>
      </c>
      <c r="N11" s="23">
        <v>-3905.1949000000022</v>
      </c>
      <c r="O11" s="23">
        <v>-3915.0600900000004</v>
      </c>
      <c r="P11" s="23">
        <v>-4049.1276199999988</v>
      </c>
      <c r="Q11" s="193">
        <v>-5134.3456400000005</v>
      </c>
      <c r="R11" s="23">
        <v>-3674.8097400000001</v>
      </c>
      <c r="S11" s="23">
        <v>-2873.7730000000001</v>
      </c>
      <c r="T11" s="23">
        <v>-3527.7100599999999</v>
      </c>
      <c r="U11" s="23"/>
      <c r="V11" s="79">
        <v>-3618.9070000000002</v>
      </c>
      <c r="W11" s="79">
        <v>-4697.0550000000003</v>
      </c>
      <c r="X11" s="79">
        <v>-14768.11333</v>
      </c>
      <c r="Y11" s="79">
        <v>-16773.343089999998</v>
      </c>
      <c r="AA11" s="267"/>
    </row>
    <row r="12" spans="1:29">
      <c r="A12" s="1"/>
      <c r="B12" s="3" t="s">
        <v>17</v>
      </c>
      <c r="C12" s="23">
        <v>-249.68688900000001</v>
      </c>
      <c r="D12" s="23">
        <v>-337.40012199999995</v>
      </c>
      <c r="E12" s="23">
        <v>-361.17627099999999</v>
      </c>
      <c r="F12" s="23">
        <v>-281.69799999999998</v>
      </c>
      <c r="G12" s="23">
        <v>-753.15275899999995</v>
      </c>
      <c r="H12" s="23">
        <v>-935.41370999999992</v>
      </c>
      <c r="I12" s="23">
        <v>-1407.741955</v>
      </c>
      <c r="J12" s="23">
        <v>-1648.6303849999999</v>
      </c>
      <c r="K12" s="23">
        <v>-1805.9290000000001</v>
      </c>
      <c r="L12" s="23">
        <v>-2363.826</v>
      </c>
      <c r="M12" s="23">
        <f>-2261.23545-23</f>
        <v>-2284.2354500000001</v>
      </c>
      <c r="N12" s="23">
        <v>-2250.3380999999999</v>
      </c>
      <c r="O12" s="23">
        <v>-2390.8722600000001</v>
      </c>
      <c r="P12" s="23">
        <v>-2420.3779500000001</v>
      </c>
      <c r="Q12" s="193">
        <v>-2306.2719500000003</v>
      </c>
      <c r="R12" s="23">
        <v>-1880.7905499999999</v>
      </c>
      <c r="S12" s="23">
        <v>-1645.4280000000001</v>
      </c>
      <c r="T12" s="23">
        <v>-1739.6948500000001</v>
      </c>
      <c r="U12" s="23"/>
      <c r="V12" s="79">
        <v>-1229.9612819999998</v>
      </c>
      <c r="W12" s="79">
        <v>-4744.9388089999993</v>
      </c>
      <c r="X12" s="79">
        <v>-8704.3283100000008</v>
      </c>
      <c r="Y12" s="79">
        <v>-8998.3127100000002</v>
      </c>
    </row>
    <row r="13" spans="1:29">
      <c r="A13" s="1"/>
      <c r="B13" s="3" t="s">
        <v>18</v>
      </c>
      <c r="C13" s="23">
        <v>-402.65913</v>
      </c>
      <c r="D13" s="23">
        <v>-460.90169000000003</v>
      </c>
      <c r="E13" s="23">
        <v>-522.97706500000004</v>
      </c>
      <c r="F13" s="23">
        <v>-634.88685299999997</v>
      </c>
      <c r="G13" s="23">
        <v>-1841.019511</v>
      </c>
      <c r="H13" s="23">
        <v>-2007.6410000000001</v>
      </c>
      <c r="I13" s="23">
        <v>-2214.895</v>
      </c>
      <c r="J13" s="23">
        <v>-2538.7069999999999</v>
      </c>
      <c r="K13" s="23">
        <v>-2939.8980000000001</v>
      </c>
      <c r="L13" s="23">
        <v>-3227.7159999999999</v>
      </c>
      <c r="M13" s="23">
        <f>-3553.27315-52</f>
        <v>-3605.27315</v>
      </c>
      <c r="N13" s="23">
        <v>-2676.3538800000001</v>
      </c>
      <c r="O13" s="23">
        <v>-3440.4083900000001</v>
      </c>
      <c r="P13" s="23">
        <v>-3643.8949599999996</v>
      </c>
      <c r="Q13" s="193">
        <v>-3410.3072599999996</v>
      </c>
      <c r="R13" s="23">
        <v>-3742.53908</v>
      </c>
      <c r="S13" s="23">
        <v>-3537.2869999999998</v>
      </c>
      <c r="T13" s="23">
        <v>-2226.03773</v>
      </c>
      <c r="U13" s="23"/>
      <c r="V13" s="79">
        <v>-2021.4247380000002</v>
      </c>
      <c r="W13" s="79">
        <v>-8602.2625110000008</v>
      </c>
      <c r="X13" s="79">
        <v>-12449.2407</v>
      </c>
      <c r="Y13" s="79">
        <v>-14237.14969</v>
      </c>
    </row>
    <row r="14" spans="1:29">
      <c r="A14" s="1"/>
      <c r="B14" s="3" t="s">
        <v>19</v>
      </c>
      <c r="C14" s="23">
        <v>-388.38876199999999</v>
      </c>
      <c r="D14" s="23">
        <v>-413.83934899999997</v>
      </c>
      <c r="E14" s="23">
        <v>-425.619823</v>
      </c>
      <c r="F14" s="23">
        <v>-439.78300000000002</v>
      </c>
      <c r="G14" s="23">
        <v>-479.14399200000008</v>
      </c>
      <c r="H14" s="23">
        <v>-504.64119800000009</v>
      </c>
      <c r="I14" s="23">
        <v>-644.28599999999994</v>
      </c>
      <c r="J14" s="23">
        <v>-1164.8579999999999</v>
      </c>
      <c r="K14" s="23">
        <v>-1100.0519999999999</v>
      </c>
      <c r="L14" s="23">
        <v>-1564.731</v>
      </c>
      <c r="M14" s="23">
        <v>-1736.6449299999997</v>
      </c>
      <c r="N14" s="23">
        <v>-2121.6942600000002</v>
      </c>
      <c r="O14" s="23">
        <v>-1781.0866400000002</v>
      </c>
      <c r="P14" s="23">
        <v>-3049.3119400000005</v>
      </c>
      <c r="Q14" s="193">
        <v>-2328.9570999999992</v>
      </c>
      <c r="R14" s="35">
        <v>-14578.170749999999</v>
      </c>
      <c r="S14" s="35">
        <v>-1606.835</v>
      </c>
      <c r="T14" s="35">
        <v>-1411.1171300000001</v>
      </c>
      <c r="U14" s="35"/>
      <c r="V14" s="79">
        <v>-1667.6309339999998</v>
      </c>
      <c r="W14" s="79">
        <v>-2792.9291899999998</v>
      </c>
      <c r="X14" s="79">
        <v>-6523.1230299999997</v>
      </c>
      <c r="Y14" s="79">
        <v>-21737.526429999998</v>
      </c>
    </row>
    <row r="15" spans="1:29">
      <c r="A15" s="1"/>
      <c r="B15" s="3" t="s">
        <v>20</v>
      </c>
      <c r="C15" s="23">
        <v>-95.177000000000007</v>
      </c>
      <c r="D15" s="23">
        <v>-15.942</v>
      </c>
      <c r="E15" s="23">
        <v>-59.771999999999998</v>
      </c>
      <c r="F15" s="23">
        <v>-26.521000000000001</v>
      </c>
      <c r="G15" s="23">
        <v>-71.91</v>
      </c>
      <c r="H15" s="23">
        <v>-81.834000000000003</v>
      </c>
      <c r="I15" s="23">
        <v>-52.52</v>
      </c>
      <c r="J15" s="23">
        <v>-240.88900000000001</v>
      </c>
      <c r="K15" s="23">
        <v>-133.94300000000001</v>
      </c>
      <c r="L15" s="23">
        <v>-28.213999999999999</v>
      </c>
      <c r="M15" s="23">
        <f>-208.71331+75</f>
        <v>-133.71331000000001</v>
      </c>
      <c r="N15" s="23">
        <v>-140.32470000000001</v>
      </c>
      <c r="O15" s="23">
        <v>-55.505240000000015</v>
      </c>
      <c r="P15" s="23">
        <v>-65.466759999999994</v>
      </c>
      <c r="Q15" s="193">
        <v>-47.765660000000004</v>
      </c>
      <c r="R15" s="23">
        <v>-6733.2019800000007</v>
      </c>
      <c r="S15" s="23">
        <v>-598.37300000000005</v>
      </c>
      <c r="T15" s="23">
        <f>-43.80465+1</f>
        <v>-42.804650000000002</v>
      </c>
      <c r="U15" s="23"/>
      <c r="V15" s="79">
        <v>-197.41199999999998</v>
      </c>
      <c r="W15" s="79">
        <v>-447.15300000000002</v>
      </c>
      <c r="X15" s="79">
        <v>-436.19538999999997</v>
      </c>
      <c r="Y15" s="79">
        <v>-6901.9396400000005</v>
      </c>
    </row>
    <row r="16" spans="1:29">
      <c r="A16" s="1"/>
      <c r="B16" s="3" t="s">
        <v>21</v>
      </c>
      <c r="C16" s="32">
        <v>16.722000000000001</v>
      </c>
      <c r="D16" s="32">
        <v>42.465000000000003</v>
      </c>
      <c r="E16" s="32">
        <v>39.792000000000002</v>
      </c>
      <c r="F16" s="32">
        <v>114.795</v>
      </c>
      <c r="G16" s="32">
        <v>21.69</v>
      </c>
      <c r="H16" s="32">
        <v>428.47699999999998</v>
      </c>
      <c r="I16" s="32">
        <v>8.1259999999999994</v>
      </c>
      <c r="J16" s="32">
        <v>6.3109999999999999</v>
      </c>
      <c r="K16" s="32">
        <v>4.6219999999999999</v>
      </c>
      <c r="L16" s="94">
        <v>150.11799999999999</v>
      </c>
      <c r="M16" s="94">
        <v>6.3688099999999981</v>
      </c>
      <c r="N16" s="94">
        <v>51.84467999999999</v>
      </c>
      <c r="O16" s="32">
        <v>6.1915800000000001</v>
      </c>
      <c r="P16" s="94">
        <v>-6.0105200000000005</v>
      </c>
      <c r="Q16" s="196">
        <v>5.7892399999999995</v>
      </c>
      <c r="R16" s="94">
        <v>-7.8919100000000002</v>
      </c>
      <c r="S16" s="94">
        <v>-1.8169999999999999</v>
      </c>
      <c r="T16" s="94">
        <v>25.344159999999999</v>
      </c>
      <c r="U16" s="23"/>
      <c r="V16" s="82">
        <v>213.774</v>
      </c>
      <c r="W16" s="82">
        <v>464.60399999999993</v>
      </c>
      <c r="X16" s="82">
        <v>212.9538</v>
      </c>
      <c r="Y16" s="79">
        <v>-1.9216100000000012</v>
      </c>
    </row>
    <row r="17" spans="1:25">
      <c r="A17" s="1"/>
      <c r="B17" s="5" t="s">
        <v>22</v>
      </c>
      <c r="C17" s="24">
        <v>502.08321899999976</v>
      </c>
      <c r="D17" s="24">
        <v>502.31883900000037</v>
      </c>
      <c r="E17" s="24">
        <v>395.11784099999977</v>
      </c>
      <c r="F17" s="24">
        <v>658.41514700000016</v>
      </c>
      <c r="G17" s="24">
        <v>54.825737999999973</v>
      </c>
      <c r="H17" s="24">
        <v>44.478091999999947</v>
      </c>
      <c r="I17" s="24">
        <v>-258.65095499999973</v>
      </c>
      <c r="J17" s="24">
        <v>-966.77038500000003</v>
      </c>
      <c r="K17" s="24">
        <v>-397.93600000000089</v>
      </c>
      <c r="L17" s="24">
        <v>460.80600000000027</v>
      </c>
      <c r="M17" s="24">
        <v>225.68709999999774</v>
      </c>
      <c r="N17" s="24">
        <v>-94.852870000007499</v>
      </c>
      <c r="O17" s="24">
        <v>421.01478999999881</v>
      </c>
      <c r="P17" s="24">
        <v>-835.54777000000286</v>
      </c>
      <c r="Q17" s="195">
        <v>273.39086000001356</v>
      </c>
      <c r="R17" s="24">
        <v>-20378.16934</v>
      </c>
      <c r="S17" s="24">
        <v>-1439.5829999999996</v>
      </c>
      <c r="T17" s="24">
        <v>468.38001000000003</v>
      </c>
      <c r="U17" s="24"/>
      <c r="V17" s="81">
        <v>2057.9350460000019</v>
      </c>
      <c r="W17" s="81">
        <v>-1126.1175100000019</v>
      </c>
      <c r="X17" s="81">
        <v>193.70367000000135</v>
      </c>
      <c r="Y17" s="80">
        <v>-20519.311459999994</v>
      </c>
    </row>
    <row r="18" spans="1:25">
      <c r="A18" s="1"/>
      <c r="B18" s="6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17"/>
      <c r="N18" s="17"/>
      <c r="O18" s="24"/>
      <c r="P18" s="24"/>
      <c r="Q18" s="193"/>
      <c r="R18" s="17"/>
      <c r="S18" s="17"/>
      <c r="T18" s="17"/>
      <c r="U18" s="17"/>
      <c r="V18" s="81"/>
      <c r="W18" s="81"/>
      <c r="X18" s="81"/>
      <c r="Y18" s="81"/>
    </row>
    <row r="19" spans="1:25">
      <c r="A19" s="1"/>
      <c r="B19" s="7" t="s">
        <v>23</v>
      </c>
      <c r="C19" s="32">
        <v>-997.14700000000005</v>
      </c>
      <c r="D19" s="32">
        <v>-932.06</v>
      </c>
      <c r="E19" s="32">
        <v>-935.1</v>
      </c>
      <c r="F19" s="32">
        <v>-1238.25</v>
      </c>
      <c r="G19" s="32">
        <v>202.06700000000001</v>
      </c>
      <c r="H19" s="32">
        <v>2051.0169999999998</v>
      </c>
      <c r="I19" s="32">
        <v>-840.22199999999998</v>
      </c>
      <c r="J19" s="32">
        <v>1372.424</v>
      </c>
      <c r="K19" s="32">
        <v>538.30200000000002</v>
      </c>
      <c r="L19" s="94">
        <v>2161.6819999999998</v>
      </c>
      <c r="M19" s="94">
        <v>1368.8904099999997</v>
      </c>
      <c r="N19" s="94">
        <v>753</v>
      </c>
      <c r="O19" s="32">
        <v>2170.7871100000002</v>
      </c>
      <c r="P19" s="94">
        <v>160.87320999999949</v>
      </c>
      <c r="Q19" s="196">
        <v>-2056.7647299999999</v>
      </c>
      <c r="R19" s="94">
        <v>1509.1508700000002</v>
      </c>
      <c r="S19" s="94">
        <v>-346.76</v>
      </c>
      <c r="T19" s="94">
        <v>-920.73932000000002</v>
      </c>
      <c r="U19" s="23"/>
      <c r="V19" s="82">
        <v>-4103.0569999999998</v>
      </c>
      <c r="W19" s="82">
        <v>2785.2860000000001</v>
      </c>
      <c r="X19" s="82">
        <v>4822</v>
      </c>
      <c r="Y19" s="79">
        <v>1784.0464599999998</v>
      </c>
    </row>
    <row r="20" spans="1:25">
      <c r="A20" s="1"/>
      <c r="B20" s="8" t="s">
        <v>24</v>
      </c>
      <c r="C20" s="24">
        <v>-495.06378100000029</v>
      </c>
      <c r="D20" s="24">
        <v>-429.74116099999958</v>
      </c>
      <c r="E20" s="24">
        <v>-539.98215900000025</v>
      </c>
      <c r="F20" s="24">
        <v>-579.83485299999984</v>
      </c>
      <c r="G20" s="24">
        <v>256.89273800000001</v>
      </c>
      <c r="H20" s="24">
        <v>2095.4950919999997</v>
      </c>
      <c r="I20" s="24">
        <v>-1098.8729549999998</v>
      </c>
      <c r="J20" s="24">
        <v>405.65361499999995</v>
      </c>
      <c r="K20" s="24">
        <v>140.36599999999913</v>
      </c>
      <c r="L20" s="24">
        <v>2622.4880000000003</v>
      </c>
      <c r="M20" s="24">
        <v>1594.5775099999976</v>
      </c>
      <c r="N20" s="24">
        <v>658.14712999999256</v>
      </c>
      <c r="O20" s="24">
        <v>2591.801899999999</v>
      </c>
      <c r="P20" s="24">
        <v>-674.67456000000334</v>
      </c>
      <c r="Q20" s="195">
        <v>-1783.3738699999863</v>
      </c>
      <c r="R20" s="24">
        <v>-18869.018469999999</v>
      </c>
      <c r="S20" s="24">
        <v>-1786.3429999999996</v>
      </c>
      <c r="T20" s="24">
        <v>-452.35930999999999</v>
      </c>
      <c r="U20" s="24"/>
      <c r="V20" s="81">
        <v>-2044</v>
      </c>
      <c r="W20" s="81">
        <v>1659.1684899999982</v>
      </c>
      <c r="X20" s="81">
        <v>5014.7036700000017</v>
      </c>
      <c r="Y20" s="80">
        <v>-18735.264999999992</v>
      </c>
    </row>
    <row r="21" spans="1:25">
      <c r="A21" s="1"/>
      <c r="B21" s="8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195"/>
      <c r="R21" s="24"/>
      <c r="S21" s="24"/>
      <c r="T21" s="24"/>
      <c r="U21" s="24"/>
      <c r="V21" s="81"/>
      <c r="W21" s="81"/>
      <c r="X21" s="81"/>
      <c r="Y21" s="81"/>
    </row>
    <row r="22" spans="1:25">
      <c r="A22" s="1"/>
      <c r="B22" s="1" t="s">
        <v>25</v>
      </c>
      <c r="C22" s="32">
        <v>-92.81</v>
      </c>
      <c r="D22" s="32">
        <v>-35.912999999999997</v>
      </c>
      <c r="E22" s="32">
        <v>-134.21218599999997</v>
      </c>
      <c r="F22" s="32">
        <v>-208.018</v>
      </c>
      <c r="G22" s="32">
        <v>-197.19662599999998</v>
      </c>
      <c r="H22" s="32">
        <v>-105.58485</v>
      </c>
      <c r="I22" s="32">
        <v>-136.724537</v>
      </c>
      <c r="J22" s="32">
        <v>-253.23004800000001</v>
      </c>
      <c r="K22" s="32">
        <v>-322.23099999999999</v>
      </c>
      <c r="L22" s="23">
        <v>-241.011</v>
      </c>
      <c r="M22" s="23">
        <v>-101.89896999999985</v>
      </c>
      <c r="N22" s="23">
        <v>111.64167999999994</v>
      </c>
      <c r="O22" s="32">
        <v>-341.24484999999999</v>
      </c>
      <c r="P22" s="23">
        <v>112.69131999999992</v>
      </c>
      <c r="Q22" s="193">
        <v>42.362450000000038</v>
      </c>
      <c r="R22" s="23">
        <v>743.96708000000001</v>
      </c>
      <c r="S22" s="23">
        <v>-410.21600000000001</v>
      </c>
      <c r="T22" s="23">
        <v>62.496310000000001</v>
      </c>
      <c r="U22" s="23"/>
      <c r="V22" s="82">
        <v>-470.95318599999996</v>
      </c>
      <c r="W22" s="82">
        <v>-692</v>
      </c>
      <c r="X22" s="82">
        <v>-553.49928999999986</v>
      </c>
      <c r="Y22" s="79">
        <v>557.77599999999995</v>
      </c>
    </row>
    <row r="23" spans="1:25">
      <c r="A23" s="1"/>
      <c r="B23" s="4" t="s">
        <v>26</v>
      </c>
      <c r="C23" s="31">
        <v>-587.87378100000024</v>
      </c>
      <c r="D23" s="31">
        <v>-465.65416099999959</v>
      </c>
      <c r="E23" s="31">
        <v>-674.19434500000023</v>
      </c>
      <c r="F23" s="31">
        <v>-787.85285299999987</v>
      </c>
      <c r="G23" s="31">
        <v>59.696112000000028</v>
      </c>
      <c r="H23" s="31">
        <v>1989.9102419999997</v>
      </c>
      <c r="I23" s="31">
        <v>-1235.5974919999999</v>
      </c>
      <c r="J23" s="31">
        <v>152.42356699999993</v>
      </c>
      <c r="K23" s="31">
        <v>-181.86500000000086</v>
      </c>
      <c r="L23" s="31">
        <v>2381.4770000000003</v>
      </c>
      <c r="M23" s="31">
        <v>1492.6785399999976</v>
      </c>
      <c r="N23" s="31">
        <v>769.78880999999251</v>
      </c>
      <c r="O23" s="31">
        <v>2250.557049999999</v>
      </c>
      <c r="P23" s="31">
        <v>-561.98324000000343</v>
      </c>
      <c r="Q23" s="194">
        <v>-1741.0114199999862</v>
      </c>
      <c r="R23" s="31">
        <v>-18125.051390000001</v>
      </c>
      <c r="S23" s="31">
        <v>-2196.5589999999997</v>
      </c>
      <c r="T23" s="31">
        <v>-389.863</v>
      </c>
      <c r="U23" s="31"/>
      <c r="V23" s="80">
        <v>-2515</v>
      </c>
      <c r="W23" s="80">
        <v>967</v>
      </c>
      <c r="X23" s="80">
        <v>4462.2043800000019</v>
      </c>
      <c r="Y23" s="80">
        <v>-18177.48899999999</v>
      </c>
    </row>
    <row r="24" spans="1:25">
      <c r="A24" s="1"/>
      <c r="B24" s="2"/>
      <c r="C24" s="24"/>
      <c r="D24" s="24"/>
      <c r="E24" s="24"/>
      <c r="F24" s="24"/>
      <c r="G24" s="24"/>
      <c r="H24" s="24"/>
      <c r="I24" s="24"/>
      <c r="J24" s="24"/>
      <c r="K24" s="24"/>
      <c r="L24" s="23"/>
      <c r="M24" s="17"/>
      <c r="N24" s="17"/>
      <c r="O24" s="24"/>
      <c r="P24" s="23"/>
      <c r="Q24" s="193"/>
      <c r="R24" s="17"/>
      <c r="S24" s="17"/>
      <c r="T24" s="17"/>
      <c r="U24" s="17"/>
      <c r="V24" s="81"/>
      <c r="W24" s="81"/>
      <c r="X24" s="81"/>
      <c r="Y24" s="81"/>
    </row>
    <row r="25" spans="1:25">
      <c r="A25" s="1"/>
      <c r="B25" s="83" t="s">
        <v>27</v>
      </c>
      <c r="C25" s="84"/>
      <c r="D25" s="84"/>
      <c r="E25" s="84"/>
      <c r="F25" s="84"/>
      <c r="G25" s="84"/>
      <c r="H25" s="84"/>
      <c r="I25" s="84"/>
      <c r="J25" s="84"/>
      <c r="K25" s="84"/>
      <c r="L25" s="95"/>
      <c r="M25" s="86"/>
      <c r="N25" s="86"/>
      <c r="O25" s="84"/>
      <c r="P25" s="95"/>
      <c r="Q25" s="197"/>
      <c r="R25" s="86"/>
      <c r="S25" s="86"/>
      <c r="T25" s="86"/>
      <c r="U25" s="86"/>
      <c r="V25" s="87"/>
      <c r="W25" s="87"/>
      <c r="X25" s="87"/>
      <c r="Y25" s="87"/>
    </row>
    <row r="26" spans="1:25">
      <c r="A26" s="1"/>
      <c r="B26" s="88" t="s">
        <v>28</v>
      </c>
      <c r="C26" s="89">
        <v>-585.87378100000024</v>
      </c>
      <c r="D26" s="84">
        <v>-464.65416099999959</v>
      </c>
      <c r="E26" s="84">
        <v>-675.19434500000023</v>
      </c>
      <c r="F26" s="84">
        <v>-787.85285299999987</v>
      </c>
      <c r="G26" s="84">
        <v>59.696112000000028</v>
      </c>
      <c r="H26" s="89">
        <v>1988.6102419999997</v>
      </c>
      <c r="I26" s="89">
        <v>-1234.5674919999999</v>
      </c>
      <c r="J26" s="89">
        <v>162.02356699999993</v>
      </c>
      <c r="K26" s="89">
        <v>-167.27300000000085</v>
      </c>
      <c r="L26" s="172">
        <v>2369.4770000000003</v>
      </c>
      <c r="M26" s="172">
        <v>1514.9917299999977</v>
      </c>
      <c r="N26" s="172">
        <v>737</v>
      </c>
      <c r="O26" s="89">
        <v>2250.3186099999989</v>
      </c>
      <c r="P26" s="172">
        <v>-562.32218999999998</v>
      </c>
      <c r="Q26" s="198">
        <v>-1740.2429699999861</v>
      </c>
      <c r="R26" s="172">
        <v>-18124.596799999999</v>
      </c>
      <c r="S26" s="172">
        <v>-2182.5589999999997</v>
      </c>
      <c r="T26" s="172">
        <v>-390.64737000000002</v>
      </c>
      <c r="U26" s="172"/>
      <c r="V26" s="87">
        <v>-2513</v>
      </c>
      <c r="W26" s="87">
        <v>975.76242899999988</v>
      </c>
      <c r="X26" s="87">
        <v>4454</v>
      </c>
      <c r="Y26" s="87">
        <v>-18176.843349999988</v>
      </c>
    </row>
    <row r="27" spans="1:25">
      <c r="A27" s="1"/>
      <c r="B27" s="88" t="s">
        <v>29</v>
      </c>
      <c r="C27" s="85">
        <v>-2</v>
      </c>
      <c r="D27" s="85">
        <v>-1</v>
      </c>
      <c r="E27" s="85">
        <v>1</v>
      </c>
      <c r="F27" s="85">
        <v>0</v>
      </c>
      <c r="G27" s="85">
        <v>0</v>
      </c>
      <c r="H27" s="85">
        <v>1.3</v>
      </c>
      <c r="I27" s="85">
        <v>-1.03</v>
      </c>
      <c r="J27" s="85">
        <v>-9.6</v>
      </c>
      <c r="K27" s="85">
        <v>-14.592000000000001</v>
      </c>
      <c r="L27" s="95">
        <v>12</v>
      </c>
      <c r="M27" s="95">
        <v>-22.313189999999999</v>
      </c>
      <c r="N27" s="95">
        <v>33</v>
      </c>
      <c r="O27" s="85">
        <v>0.23843999999999999</v>
      </c>
      <c r="P27" s="95">
        <v>0.33900000000000002</v>
      </c>
      <c r="Q27" s="198">
        <v>-0.76845000000000008</v>
      </c>
      <c r="R27" s="95">
        <v>-0.45458999999999999</v>
      </c>
      <c r="S27" s="95">
        <v>-14</v>
      </c>
      <c r="T27" s="95">
        <v>0.78437000000000001</v>
      </c>
      <c r="U27" s="95"/>
      <c r="V27" s="87">
        <v>-2</v>
      </c>
      <c r="W27" s="87">
        <v>-9.33</v>
      </c>
      <c r="X27" s="87">
        <v>8.2802999999999987</v>
      </c>
      <c r="Y27" s="87">
        <v>-0.64560000000000006</v>
      </c>
    </row>
    <row r="28" spans="1:25">
      <c r="A28" s="1"/>
      <c r="B28" s="2"/>
      <c r="C28" s="24"/>
      <c r="D28" s="24"/>
      <c r="E28" s="24"/>
      <c r="F28" s="24"/>
      <c r="G28" s="24"/>
      <c r="H28" s="24"/>
      <c r="I28" s="24"/>
      <c r="J28" s="24"/>
      <c r="K28" s="24"/>
      <c r="L28" s="17"/>
      <c r="M28" s="17"/>
      <c r="N28" s="17"/>
      <c r="O28" s="24"/>
      <c r="P28" s="17"/>
      <c r="Q28" s="193"/>
      <c r="R28" s="17"/>
      <c r="S28" s="17"/>
      <c r="T28" s="17"/>
      <c r="U28" s="17"/>
      <c r="V28" s="81"/>
      <c r="W28" s="81"/>
      <c r="X28" s="81"/>
      <c r="Y28" s="81"/>
    </row>
    <row r="29" spans="1:25">
      <c r="Q29" s="199"/>
    </row>
    <row r="30" spans="1:25">
      <c r="B30" s="9" t="s">
        <v>30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200"/>
      <c r="R30" s="30"/>
      <c r="S30" s="30"/>
      <c r="T30" s="30"/>
      <c r="U30" s="30"/>
      <c r="V30" s="30"/>
      <c r="W30" s="30"/>
      <c r="X30" s="30"/>
      <c r="Y30" s="30"/>
    </row>
    <row r="31" spans="1:25">
      <c r="B31" s="2" t="s">
        <v>1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93"/>
      <c r="R31" s="17"/>
      <c r="S31" s="17"/>
      <c r="T31" s="17"/>
      <c r="U31" s="17"/>
      <c r="V31" s="17"/>
      <c r="W31" s="17"/>
      <c r="X31" s="17"/>
      <c r="Y31" s="17"/>
    </row>
    <row r="32" spans="1:25">
      <c r="B32" s="2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93"/>
      <c r="R32" s="17"/>
      <c r="S32" s="17"/>
      <c r="T32" s="17"/>
      <c r="U32" s="17"/>
      <c r="V32" s="17"/>
      <c r="W32" s="17"/>
      <c r="X32" s="17"/>
      <c r="Y32" s="17"/>
    </row>
    <row r="33" spans="2:30">
      <c r="B33" s="2" t="s">
        <v>31</v>
      </c>
      <c r="C33" s="24">
        <v>502.08321899999976</v>
      </c>
      <c r="D33" s="24">
        <v>502.31883900000037</v>
      </c>
      <c r="E33" s="24">
        <v>395.11784099999977</v>
      </c>
      <c r="F33" s="24">
        <v>658.41514700000016</v>
      </c>
      <c r="G33" s="24">
        <v>54.825737999999973</v>
      </c>
      <c r="H33" s="24">
        <v>44.478091999999947</v>
      </c>
      <c r="I33" s="24">
        <v>-258.65095499999973</v>
      </c>
      <c r="J33" s="24">
        <v>-966.77038500000003</v>
      </c>
      <c r="K33" s="24">
        <v>-397.93600000000089</v>
      </c>
      <c r="L33" s="24">
        <v>460.80600000000027</v>
      </c>
      <c r="M33" s="24">
        <v>225.68709999999774</v>
      </c>
      <c r="N33" s="24">
        <v>-94.854000000000923</v>
      </c>
      <c r="O33" s="24">
        <v>421.01478999999881</v>
      </c>
      <c r="P33" s="24">
        <v>-835.54777000000286</v>
      </c>
      <c r="Q33" s="195">
        <v>273.39086000001356</v>
      </c>
      <c r="R33" s="24">
        <v>-20378.16934</v>
      </c>
      <c r="S33" s="24">
        <v>-1439.5829999999996</v>
      </c>
      <c r="T33" s="24">
        <v>468.38001000000003</v>
      </c>
      <c r="U33" s="24"/>
      <c r="V33" s="24">
        <v>2057.9350460000001</v>
      </c>
      <c r="W33" s="24">
        <v>-1126.1175099999998</v>
      </c>
      <c r="X33" s="24">
        <v>193.70309999999617</v>
      </c>
      <c r="Y33" s="24">
        <v>-20519.31145999999</v>
      </c>
      <c r="AB33" s="24">
        <f>SUM(O33:Q33)</f>
        <v>-141.14211999999048</v>
      </c>
      <c r="AD33" s="274"/>
    </row>
    <row r="34" spans="2:30">
      <c r="B34" s="1" t="s">
        <v>19</v>
      </c>
      <c r="C34" s="23">
        <v>388.38876199999999</v>
      </c>
      <c r="D34" s="23">
        <v>413.83934899999997</v>
      </c>
      <c r="E34" s="23">
        <v>425.619823</v>
      </c>
      <c r="F34" s="23">
        <v>439.78300000000002</v>
      </c>
      <c r="G34" s="23">
        <v>479.14399200000008</v>
      </c>
      <c r="H34" s="23">
        <v>504.64119800000009</v>
      </c>
      <c r="I34" s="23">
        <v>644.28599999999994</v>
      </c>
      <c r="J34" s="23">
        <v>1164.8579999999999</v>
      </c>
      <c r="K34" s="23">
        <v>1100.0519999999999</v>
      </c>
      <c r="L34" s="23">
        <v>1564.731</v>
      </c>
      <c r="M34" s="23">
        <v>1736.6449299999997</v>
      </c>
      <c r="N34" s="23">
        <v>2121.7640000000001</v>
      </c>
      <c r="O34" s="23">
        <v>1781.0866400000002</v>
      </c>
      <c r="P34" s="23">
        <v>3049.3119400000005</v>
      </c>
      <c r="Q34" s="193">
        <v>2328.9570999999992</v>
      </c>
      <c r="R34" s="23">
        <v>14578.170749999999</v>
      </c>
      <c r="S34" s="23">
        <v>1606.835</v>
      </c>
      <c r="T34" s="23">
        <v>1411.1171300000001</v>
      </c>
      <c r="U34" s="23"/>
      <c r="V34" s="23">
        <v>1667.6309339999998</v>
      </c>
      <c r="W34" s="23">
        <v>2792.9291899999998</v>
      </c>
      <c r="X34" s="23">
        <v>6523.19193</v>
      </c>
      <c r="Y34" s="23">
        <v>21737.526429999998</v>
      </c>
      <c r="AB34" s="23">
        <f t="shared" ref="AB34:AB65" si="0">SUM(O34:Q34)</f>
        <v>7159.3556800000006</v>
      </c>
      <c r="AD34" s="274"/>
    </row>
    <row r="35" spans="2:30">
      <c r="B35" s="2" t="s">
        <v>32</v>
      </c>
      <c r="C35" s="23">
        <v>890.47198099999969</v>
      </c>
      <c r="D35" s="23">
        <v>916.15818800000034</v>
      </c>
      <c r="E35" s="23">
        <v>820.73766399999977</v>
      </c>
      <c r="F35" s="23">
        <v>1098.1981470000001</v>
      </c>
      <c r="G35" s="23">
        <v>533.96973000000003</v>
      </c>
      <c r="H35" s="23">
        <v>549.11929000000009</v>
      </c>
      <c r="I35" s="23">
        <v>385.63504500000022</v>
      </c>
      <c r="J35" s="23">
        <v>198.08761499999991</v>
      </c>
      <c r="K35" s="23">
        <v>702.11599999999908</v>
      </c>
      <c r="L35" s="23">
        <v>2025.5370000000003</v>
      </c>
      <c r="M35" s="23">
        <v>1962.3320299999975</v>
      </c>
      <c r="N35" s="23">
        <v>2026.9099999999992</v>
      </c>
      <c r="O35" s="23">
        <v>2202.1014299999988</v>
      </c>
      <c r="P35" s="23">
        <v>2213.7641699999976</v>
      </c>
      <c r="Q35" s="193">
        <v>2602.3479600000128</v>
      </c>
      <c r="R35" s="24">
        <v>-5799.9985900000011</v>
      </c>
      <c r="S35" s="24">
        <v>167.25200000000041</v>
      </c>
      <c r="T35" s="24">
        <v>1879.4971399999999</v>
      </c>
      <c r="U35" s="24"/>
      <c r="V35" s="24">
        <v>3725.5659799999999</v>
      </c>
      <c r="W35" s="24">
        <v>1666.8116800000003</v>
      </c>
      <c r="X35" s="24">
        <v>6716.895029999996</v>
      </c>
      <c r="Y35" s="24">
        <v>1218.2149700000082</v>
      </c>
      <c r="AB35" s="23">
        <f t="shared" si="0"/>
        <v>7018.2135600000092</v>
      </c>
      <c r="AD35" s="274"/>
    </row>
    <row r="36" spans="2:30">
      <c r="B36" s="1" t="s">
        <v>33</v>
      </c>
      <c r="C36" s="23">
        <v>24.002130000000001</v>
      </c>
      <c r="D36" s="23">
        <v>62.09169</v>
      </c>
      <c r="E36" s="23">
        <v>34.412065000000005</v>
      </c>
      <c r="F36" s="23">
        <v>60.534853000000012</v>
      </c>
      <c r="G36" s="23">
        <v>971.95551099999989</v>
      </c>
      <c r="H36" s="23">
        <v>1087.402</v>
      </c>
      <c r="I36" s="23">
        <v>1112.751</v>
      </c>
      <c r="J36" s="23">
        <v>1104.6610000000001</v>
      </c>
      <c r="K36" s="23">
        <v>1106.7650000000001</v>
      </c>
      <c r="L36" s="23">
        <v>941.21</v>
      </c>
      <c r="M36" s="23">
        <v>847.22523999999999</v>
      </c>
      <c r="N36" s="23">
        <v>-263.73599999999999</v>
      </c>
      <c r="O36" s="23">
        <v>412.24761000000001</v>
      </c>
      <c r="P36" s="23">
        <v>435.26571999999999</v>
      </c>
      <c r="Q36" s="193">
        <v>376.60149000000001</v>
      </c>
      <c r="R36" s="23">
        <v>800.39200000000005</v>
      </c>
      <c r="S36" s="23">
        <v>1104.027</v>
      </c>
      <c r="T36" s="23">
        <v>103.03456</v>
      </c>
      <c r="U36" s="23"/>
      <c r="V36" s="23">
        <v>181.04073800000003</v>
      </c>
      <c r="W36" s="23">
        <v>4276.7695110000004</v>
      </c>
      <c r="X36" s="23">
        <v>2631.4892399999999</v>
      </c>
      <c r="Y36" s="23">
        <v>2024.5068200000001</v>
      </c>
      <c r="AB36" s="23">
        <f t="shared" si="0"/>
        <v>1224.11482</v>
      </c>
      <c r="AD36" s="274"/>
    </row>
    <row r="37" spans="2:30">
      <c r="B37" s="1" t="s">
        <v>34</v>
      </c>
      <c r="C37" s="23">
        <v>0</v>
      </c>
      <c r="D37" s="23">
        <v>-41.4</v>
      </c>
      <c r="E37" s="23">
        <v>0</v>
      </c>
      <c r="F37" s="23">
        <v>0</v>
      </c>
      <c r="G37" s="23">
        <v>0</v>
      </c>
      <c r="H37" s="23">
        <v>-416.7</v>
      </c>
      <c r="I37" s="23">
        <v>0</v>
      </c>
      <c r="J37" s="23">
        <v>1.2</v>
      </c>
      <c r="K37" s="23">
        <v>0</v>
      </c>
      <c r="L37" s="23">
        <v>0</v>
      </c>
      <c r="M37" s="23">
        <v>0</v>
      </c>
      <c r="N37" s="23">
        <v>0</v>
      </c>
      <c r="O37" s="23">
        <v>-3.2824599999999999</v>
      </c>
      <c r="P37" s="23" t="s">
        <v>35</v>
      </c>
      <c r="Q37" s="193">
        <v>0</v>
      </c>
      <c r="R37" s="207" t="s">
        <v>35</v>
      </c>
      <c r="S37" s="207">
        <v>0</v>
      </c>
      <c r="T37" s="207" t="s">
        <v>35</v>
      </c>
      <c r="U37" s="207"/>
      <c r="V37" s="23">
        <v>-41.4</v>
      </c>
      <c r="W37" s="23">
        <v>-415.5</v>
      </c>
      <c r="X37" s="23">
        <v>0</v>
      </c>
      <c r="Y37" s="23">
        <v>-3.2824599999999999</v>
      </c>
      <c r="AB37" s="23">
        <f t="shared" si="0"/>
        <v>-3.2824599999999999</v>
      </c>
      <c r="AD37" s="274"/>
    </row>
    <row r="38" spans="2:30">
      <c r="B38" s="1" t="s">
        <v>36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27.1</v>
      </c>
      <c r="I38" s="23">
        <v>0</v>
      </c>
      <c r="J38" s="23">
        <v>19</v>
      </c>
      <c r="K38" s="23">
        <v>-12.026</v>
      </c>
      <c r="L38" s="23">
        <v>7.8579999999999997</v>
      </c>
      <c r="M38" s="23">
        <v>3.5497200000000002</v>
      </c>
      <c r="N38" s="23">
        <v>0.496</v>
      </c>
      <c r="O38" s="23">
        <v>0</v>
      </c>
      <c r="P38" s="23">
        <v>14.40695</v>
      </c>
      <c r="Q38" s="193">
        <v>2.5591199999999992</v>
      </c>
      <c r="R38" s="23">
        <v>0.93700000000000006</v>
      </c>
      <c r="S38" s="23">
        <v>-4.3550000000000004</v>
      </c>
      <c r="T38" s="207" t="s">
        <v>35</v>
      </c>
      <c r="U38" s="23"/>
      <c r="V38" s="23">
        <v>0</v>
      </c>
      <c r="W38" s="23">
        <v>46.1</v>
      </c>
      <c r="X38" s="23">
        <v>4.5720000000000649E-2</v>
      </c>
      <c r="Y38" s="23">
        <v>17.90307</v>
      </c>
      <c r="AB38" s="23">
        <f t="shared" si="0"/>
        <v>16.966069999999998</v>
      </c>
      <c r="AD38" s="274"/>
    </row>
    <row r="39" spans="2:30">
      <c r="B39" s="1" t="s">
        <v>37</v>
      </c>
      <c r="C39" s="23">
        <v>71.126999999999995</v>
      </c>
      <c r="D39" s="23">
        <v>14.271000000000001</v>
      </c>
      <c r="E39" s="23">
        <v>34.165999999999997</v>
      </c>
      <c r="F39" s="23">
        <v>30.83</v>
      </c>
      <c r="G39" s="23">
        <v>67.055000000000007</v>
      </c>
      <c r="H39" s="23">
        <v>52.37</v>
      </c>
      <c r="I39" s="23">
        <v>43.481000000000002</v>
      </c>
      <c r="J39" s="23">
        <v>204.55099999999999</v>
      </c>
      <c r="K39" s="23">
        <v>70.239000000000004</v>
      </c>
      <c r="L39" s="23">
        <v>81.44</v>
      </c>
      <c r="M39" s="23">
        <v>116.97966999999998</v>
      </c>
      <c r="N39" s="23">
        <v>22.183</v>
      </c>
      <c r="O39" s="23">
        <v>7.3046199999999999</v>
      </c>
      <c r="P39" s="23">
        <v>-0.28638000000000013</v>
      </c>
      <c r="Q39" s="193">
        <v>-0.46657999999999994</v>
      </c>
      <c r="R39" s="23">
        <v>1.359</v>
      </c>
      <c r="S39" s="23" t="s">
        <v>35</v>
      </c>
      <c r="T39" s="207" t="s">
        <v>35</v>
      </c>
      <c r="U39" s="23"/>
      <c r="V39" s="23">
        <v>150.39400000000001</v>
      </c>
      <c r="W39" s="23">
        <v>367.45699999999999</v>
      </c>
      <c r="X39" s="23">
        <v>290.16266999999999</v>
      </c>
      <c r="Y39" s="23">
        <v>7.91066</v>
      </c>
      <c r="AB39" s="23">
        <f t="shared" si="0"/>
        <v>6.55166</v>
      </c>
      <c r="AD39" s="274"/>
    </row>
    <row r="40" spans="2:30">
      <c r="B40" s="1" t="s">
        <v>38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>
        <v>75.271999999999991</v>
      </c>
      <c r="N40" s="23">
        <v>152.66088999999999</v>
      </c>
      <c r="O40" s="23">
        <v>78.171999999999997</v>
      </c>
      <c r="P40" s="23">
        <f>260.10445</f>
        <v>260.10444999999999</v>
      </c>
      <c r="Q40" s="193">
        <f>288.19434</f>
        <v>288.19434000000001</v>
      </c>
      <c r="R40" s="23">
        <v>7485.16</v>
      </c>
      <c r="S40" s="23">
        <v>602.07299999999998</v>
      </c>
      <c r="T40" s="23">
        <v>72.373249999999999</v>
      </c>
      <c r="U40" s="23"/>
      <c r="V40" s="23"/>
      <c r="W40" s="23"/>
      <c r="X40" s="23">
        <v>227.93288999999999</v>
      </c>
      <c r="Y40" s="23">
        <v>8111.6307900000002</v>
      </c>
      <c r="AB40" s="23">
        <f t="shared" si="0"/>
        <v>626.47078999999997</v>
      </c>
      <c r="AD40" s="274"/>
    </row>
    <row r="41" spans="2:30">
      <c r="B41" s="4" t="s">
        <v>39</v>
      </c>
      <c r="C41" s="31">
        <v>985.60111099999961</v>
      </c>
      <c r="D41" s="31">
        <v>951.12087800000029</v>
      </c>
      <c r="E41" s="31">
        <v>889.31572899999969</v>
      </c>
      <c r="F41" s="31">
        <v>1189.5630000000001</v>
      </c>
      <c r="G41" s="31">
        <v>1572.980241</v>
      </c>
      <c r="H41" s="31">
        <v>1299.2912899999999</v>
      </c>
      <c r="I41" s="31">
        <v>1541.8670450000002</v>
      </c>
      <c r="J41" s="31">
        <v>1527.4996149999999</v>
      </c>
      <c r="K41" s="31">
        <v>1867.0939999999991</v>
      </c>
      <c r="L41" s="31">
        <v>3056.0450000000005</v>
      </c>
      <c r="M41" s="31">
        <v>3005.3586599999976</v>
      </c>
      <c r="N41" s="31">
        <v>1938.5138899999993</v>
      </c>
      <c r="O41" s="31">
        <f>2657.27258+39.242</f>
        <v>2696.51458</v>
      </c>
      <c r="P41" s="31">
        <v>2923.2549099999974</v>
      </c>
      <c r="Q41" s="194">
        <v>3269.2363300000129</v>
      </c>
      <c r="R41" s="31">
        <v>2487.8494099999989</v>
      </c>
      <c r="S41" s="31">
        <v>1868.9970000000003</v>
      </c>
      <c r="T41" s="31">
        <v>2054.9049500000001</v>
      </c>
      <c r="U41" s="31"/>
      <c r="V41" s="31">
        <v>4015.6007179999997</v>
      </c>
      <c r="W41" s="31">
        <v>5941.638191</v>
      </c>
      <c r="X41" s="31">
        <v>9866.5255499999967</v>
      </c>
      <c r="Y41" s="31">
        <v>11376.883850000009</v>
      </c>
      <c r="AB41" s="31">
        <f t="shared" si="0"/>
        <v>8889.0058200000094</v>
      </c>
      <c r="AD41" s="274"/>
    </row>
    <row r="42" spans="2:30">
      <c r="B42" s="1" t="s">
        <v>19</v>
      </c>
      <c r="C42" s="23">
        <v>-388.38876199999999</v>
      </c>
      <c r="D42" s="23">
        <v>-413.83934899999997</v>
      </c>
      <c r="E42" s="23">
        <v>-425.619823</v>
      </c>
      <c r="F42" s="23">
        <v>-439.78300000000002</v>
      </c>
      <c r="G42" s="23">
        <v>-479.14399200000008</v>
      </c>
      <c r="H42" s="23">
        <v>-504.64119800000009</v>
      </c>
      <c r="I42" s="23">
        <v>-644.28599999999994</v>
      </c>
      <c r="J42" s="23">
        <v>-1164.8579999999999</v>
      </c>
      <c r="K42" s="23">
        <v>-1100.0519999999999</v>
      </c>
      <c r="L42" s="23">
        <v>-1564.731</v>
      </c>
      <c r="M42" s="23">
        <v>-1736.6449299999997</v>
      </c>
      <c r="N42" s="23">
        <v>-2121.7640000000001</v>
      </c>
      <c r="O42" s="23">
        <v>-1781.0866400000002</v>
      </c>
      <c r="P42" s="23">
        <v>-3049.3119400000005</v>
      </c>
      <c r="Q42" s="193">
        <v>-2328.9570999999992</v>
      </c>
      <c r="R42" s="23">
        <v>-14578.170749999999</v>
      </c>
      <c r="S42" s="23">
        <v>-1606.835</v>
      </c>
      <c r="T42" s="23">
        <v>-1411.1171300000001</v>
      </c>
      <c r="U42" s="23"/>
      <c r="V42" s="23">
        <v>-1667.6309339999998</v>
      </c>
      <c r="W42" s="23">
        <v>-2792.9291899999998</v>
      </c>
      <c r="X42" s="23">
        <v>-6523.19193</v>
      </c>
      <c r="Y42" s="23">
        <v>-21737.526429999998</v>
      </c>
      <c r="AB42" s="23">
        <f t="shared" si="0"/>
        <v>-7159.3556800000006</v>
      </c>
      <c r="AD42" s="274"/>
    </row>
    <row r="43" spans="2:30">
      <c r="B43" s="1" t="s">
        <v>38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>
        <v>50</v>
      </c>
      <c r="O43" s="23">
        <v>0</v>
      </c>
      <c r="P43" s="23">
        <v>1160.5892999999999</v>
      </c>
      <c r="Q43" s="193">
        <v>451</v>
      </c>
      <c r="R43" s="23">
        <v>12794.21</v>
      </c>
      <c r="S43" s="23" t="s">
        <v>35</v>
      </c>
      <c r="T43" s="23">
        <v>19.659939999999999</v>
      </c>
      <c r="U43" s="23"/>
      <c r="V43" s="23"/>
      <c r="W43" s="23"/>
      <c r="X43" s="23">
        <v>50</v>
      </c>
      <c r="Y43" s="23">
        <v>14405.799299999999</v>
      </c>
      <c r="AB43" s="23">
        <f t="shared" si="0"/>
        <v>1611.5892999999999</v>
      </c>
      <c r="AD43" s="274"/>
    </row>
    <row r="44" spans="2:30">
      <c r="B44" s="90" t="s">
        <v>40</v>
      </c>
      <c r="C44" s="23">
        <v>117.29485</v>
      </c>
      <c r="D44" s="23">
        <v>119.51810000000002</v>
      </c>
      <c r="E44" s="23">
        <v>127.88637</v>
      </c>
      <c r="F44" s="23">
        <v>145.79207</v>
      </c>
      <c r="G44" s="23">
        <v>185.45660999999998</v>
      </c>
      <c r="H44" s="23">
        <v>191.47722000000002</v>
      </c>
      <c r="I44" s="23">
        <v>232.84776999999997</v>
      </c>
      <c r="J44" s="23">
        <v>706.23099999999999</v>
      </c>
      <c r="K44" s="23">
        <v>554.72500000000002</v>
      </c>
      <c r="L44" s="23">
        <v>629.19500000000005</v>
      </c>
      <c r="M44" s="23">
        <v>740.22431000000006</v>
      </c>
      <c r="N44" s="23">
        <v>1048.345</v>
      </c>
      <c r="O44" s="23">
        <v>757.43492000000003</v>
      </c>
      <c r="P44" s="23">
        <v>779.45507999999995</v>
      </c>
      <c r="Q44" s="193">
        <v>759.19</v>
      </c>
      <c r="R44" s="23">
        <v>721.98</v>
      </c>
      <c r="S44" s="23">
        <v>566.31799999999998</v>
      </c>
      <c r="T44" s="23">
        <v>543.60838000000001</v>
      </c>
      <c r="U44" s="23"/>
      <c r="V44" s="23">
        <v>510.49139000000002</v>
      </c>
      <c r="W44" s="23">
        <v>1316.0126</v>
      </c>
      <c r="X44" s="23">
        <v>2972.5693099999999</v>
      </c>
      <c r="Y44" s="23">
        <v>3018.06</v>
      </c>
      <c r="AB44" s="23">
        <f t="shared" si="0"/>
        <v>2296.08</v>
      </c>
      <c r="AD44" s="274"/>
    </row>
    <row r="45" spans="2:30">
      <c r="B45" s="91" t="s">
        <v>41</v>
      </c>
      <c r="C45" s="31">
        <v>714.50719899999967</v>
      </c>
      <c r="D45" s="31">
        <v>656.79962900000032</v>
      </c>
      <c r="E45" s="31">
        <v>591.58227599999964</v>
      </c>
      <c r="F45" s="31">
        <v>895.57207000000005</v>
      </c>
      <c r="G45" s="31">
        <v>1279.2928589999999</v>
      </c>
      <c r="H45" s="31">
        <v>986.12731199999985</v>
      </c>
      <c r="I45" s="31">
        <v>1130.4288150000002</v>
      </c>
      <c r="J45" s="31">
        <v>1068.872615</v>
      </c>
      <c r="K45" s="31">
        <v>1321.7669999999994</v>
      </c>
      <c r="L45" s="31">
        <v>2120.5090000000005</v>
      </c>
      <c r="M45" s="31">
        <v>2008.938039999998</v>
      </c>
      <c r="N45" s="31">
        <v>915.09488999999917</v>
      </c>
      <c r="O45" s="31">
        <f>1633.62086+39.242</f>
        <v>1672.86286</v>
      </c>
      <c r="P45" s="31">
        <v>1813.9873499999967</v>
      </c>
      <c r="Q45" s="194">
        <v>2150.1184900000135</v>
      </c>
      <c r="R45" s="31">
        <v>1425.8686599999987</v>
      </c>
      <c r="S45" s="31">
        <v>828.48000000000025</v>
      </c>
      <c r="T45" s="31">
        <v>1207.0561399999999</v>
      </c>
      <c r="U45" s="31"/>
      <c r="V45" s="31">
        <v>2858.4611739999996</v>
      </c>
      <c r="W45" s="31">
        <v>4464.7216010000002</v>
      </c>
      <c r="X45" s="31">
        <v>6365.9029299999975</v>
      </c>
      <c r="Y45" s="31">
        <v>7063.2167200000094</v>
      </c>
      <c r="AB45" s="31">
        <f t="shared" si="0"/>
        <v>5636.9687000000104</v>
      </c>
      <c r="AC45" s="77"/>
      <c r="AD45" s="274"/>
    </row>
    <row r="46" spans="2:30">
      <c r="B46" s="1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193"/>
      <c r="R46" s="23"/>
      <c r="S46" s="23"/>
      <c r="T46" s="23"/>
      <c r="U46" s="23"/>
      <c r="V46" s="23"/>
      <c r="W46" s="23"/>
      <c r="X46" s="23"/>
      <c r="Y46" s="23"/>
      <c r="AB46" s="23"/>
      <c r="AD46" s="274"/>
    </row>
    <row r="47" spans="2:30">
      <c r="B47" s="9" t="s">
        <v>42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200"/>
      <c r="R47" s="30"/>
      <c r="S47" s="30"/>
      <c r="T47" s="30"/>
      <c r="U47" s="30"/>
      <c r="V47" s="30"/>
      <c r="W47" s="30"/>
      <c r="X47" s="30"/>
      <c r="Y47" s="30"/>
      <c r="AB47" s="30"/>
      <c r="AD47" s="274"/>
    </row>
    <row r="48" spans="2:30">
      <c r="B48" s="2" t="s">
        <v>1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93"/>
      <c r="R48" s="17"/>
      <c r="S48" s="17"/>
      <c r="T48" s="17"/>
      <c r="U48" s="17"/>
      <c r="V48" s="17"/>
      <c r="W48" s="17"/>
      <c r="X48" s="17"/>
      <c r="Y48" s="17"/>
      <c r="AB48" s="17"/>
      <c r="AD48" s="274"/>
    </row>
    <row r="49" spans="2:30">
      <c r="B49" s="2"/>
      <c r="C49" s="33"/>
      <c r="D49" s="33"/>
      <c r="E49" s="33"/>
      <c r="F49" s="33"/>
      <c r="G49" s="33"/>
      <c r="H49" s="33"/>
      <c r="I49" s="33"/>
      <c r="J49" s="33"/>
      <c r="K49" s="34"/>
      <c r="L49" s="34"/>
      <c r="M49" s="34"/>
      <c r="N49" s="34"/>
      <c r="O49" s="34"/>
      <c r="P49" s="34"/>
      <c r="Q49" s="201"/>
      <c r="R49" s="34"/>
      <c r="S49" s="34"/>
      <c r="T49" s="34"/>
      <c r="U49" s="34"/>
      <c r="V49" s="33"/>
      <c r="W49" s="33"/>
      <c r="X49" s="33"/>
      <c r="Y49" s="33"/>
      <c r="AB49" s="33"/>
      <c r="AD49" s="274"/>
    </row>
    <row r="50" spans="2:30">
      <c r="B50" s="10" t="s">
        <v>43</v>
      </c>
      <c r="C50" s="25">
        <v>-585.87378100000024</v>
      </c>
      <c r="D50" s="25">
        <v>-464.65416099999959</v>
      </c>
      <c r="E50" s="25">
        <v>-675.19434500000023</v>
      </c>
      <c r="F50" s="25">
        <v>-787.85285299999987</v>
      </c>
      <c r="G50" s="25">
        <v>59.696112000000028</v>
      </c>
      <c r="H50" s="25">
        <v>1988.6102419999997</v>
      </c>
      <c r="I50" s="25">
        <v>-1234.5674919999999</v>
      </c>
      <c r="J50" s="25">
        <v>162.02356699999993</v>
      </c>
      <c r="K50" s="25">
        <v>-167.27300000000085</v>
      </c>
      <c r="L50" s="25">
        <v>2369.4770000000003</v>
      </c>
      <c r="M50" s="25">
        <v>1514.9917299999977</v>
      </c>
      <c r="N50" s="25">
        <v>736.65899999999897</v>
      </c>
      <c r="O50" s="25">
        <v>2249.8417299999987</v>
      </c>
      <c r="P50" s="25">
        <v>-562.32218999999998</v>
      </c>
      <c r="Q50" s="22">
        <v>-1740.2429699999861</v>
      </c>
      <c r="R50" s="25">
        <v>-18124.596799999999</v>
      </c>
      <c r="S50" s="25">
        <v>-2182.5589999999997</v>
      </c>
      <c r="T50" s="25">
        <v>-390.64758</v>
      </c>
      <c r="U50" s="25"/>
      <c r="V50" s="25">
        <v>-2513</v>
      </c>
      <c r="W50" s="25">
        <v>975.76242899999988</v>
      </c>
      <c r="X50" s="25">
        <v>4453.8547299999955</v>
      </c>
      <c r="Y50" s="25">
        <v>-18176.843349999988</v>
      </c>
      <c r="AB50" s="25">
        <f t="shared" si="0"/>
        <v>-52.723429999987275</v>
      </c>
      <c r="AD50" s="274"/>
    </row>
    <row r="51" spans="2:30">
      <c r="B51" s="3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20"/>
      <c r="R51" s="35"/>
      <c r="S51" s="35"/>
      <c r="T51" s="35"/>
      <c r="U51" s="35"/>
      <c r="V51" s="35"/>
      <c r="W51" s="35"/>
      <c r="X51" s="35"/>
      <c r="Y51" s="35"/>
      <c r="AB51" s="35"/>
      <c r="AD51" s="274"/>
    </row>
    <row r="52" spans="2:30">
      <c r="B52" s="10" t="s">
        <v>44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20"/>
      <c r="R52" s="35"/>
      <c r="S52" s="35"/>
      <c r="T52" s="35"/>
      <c r="U52" s="35"/>
      <c r="V52" s="35"/>
      <c r="W52" s="35"/>
      <c r="X52" s="35"/>
      <c r="Y52" s="35"/>
      <c r="AB52" s="35"/>
      <c r="AD52" s="274"/>
    </row>
    <row r="53" spans="2:30">
      <c r="B53" s="1" t="s">
        <v>33</v>
      </c>
      <c r="C53" s="35">
        <v>24.002130000000001</v>
      </c>
      <c r="D53" s="35">
        <v>62.09169</v>
      </c>
      <c r="E53" s="35">
        <v>34.412065000000005</v>
      </c>
      <c r="F53" s="35">
        <v>60.534853000000012</v>
      </c>
      <c r="G53" s="35">
        <v>971.95551099999989</v>
      </c>
      <c r="H53" s="35">
        <v>1088.402</v>
      </c>
      <c r="I53" s="35">
        <v>1112.751</v>
      </c>
      <c r="J53" s="35">
        <v>1104.6610000000001</v>
      </c>
      <c r="K53" s="35">
        <v>1106.7650000000001</v>
      </c>
      <c r="L53" s="35">
        <v>941.21</v>
      </c>
      <c r="M53" s="35">
        <v>847.22523999999999</v>
      </c>
      <c r="N53" s="35">
        <v>-263.73599999999999</v>
      </c>
      <c r="O53" s="35">
        <v>412.24761000000001</v>
      </c>
      <c r="P53" s="35">
        <v>435.26571999999999</v>
      </c>
      <c r="Q53" s="20">
        <v>376.60149000000001</v>
      </c>
      <c r="R53" s="35">
        <v>800.39200000000005</v>
      </c>
      <c r="S53" s="35">
        <v>1104.027</v>
      </c>
      <c r="T53" s="35">
        <v>103.03456</v>
      </c>
      <c r="U53" s="35"/>
      <c r="V53" s="35">
        <v>181.04073800000003</v>
      </c>
      <c r="W53" s="35">
        <v>4277</v>
      </c>
      <c r="X53" s="35">
        <v>2631.4892399999999</v>
      </c>
      <c r="Y53" s="23">
        <v>2024.5068200000001</v>
      </c>
      <c r="AB53" s="35">
        <f t="shared" si="0"/>
        <v>1224.11482</v>
      </c>
      <c r="AD53" s="274"/>
    </row>
    <row r="54" spans="2:30">
      <c r="B54" s="3" t="s">
        <v>34</v>
      </c>
      <c r="C54" s="35">
        <v>0</v>
      </c>
      <c r="D54" s="35">
        <v>-41.4</v>
      </c>
      <c r="E54" s="35">
        <v>0</v>
      </c>
      <c r="F54" s="35">
        <v>0</v>
      </c>
      <c r="G54" s="35">
        <v>0</v>
      </c>
      <c r="H54" s="35">
        <v>-416.7</v>
      </c>
      <c r="I54" s="35">
        <v>0</v>
      </c>
      <c r="J54" s="35">
        <v>1.2</v>
      </c>
      <c r="K54" s="35">
        <v>0</v>
      </c>
      <c r="L54" s="35">
        <v>0</v>
      </c>
      <c r="M54" s="35">
        <v>0</v>
      </c>
      <c r="N54" s="35">
        <v>0</v>
      </c>
      <c r="O54" s="35">
        <v>-3.2824599999999999</v>
      </c>
      <c r="P54" s="35" t="s">
        <v>35</v>
      </c>
      <c r="Q54" s="20">
        <v>0</v>
      </c>
      <c r="R54" s="210" t="s">
        <v>35</v>
      </c>
      <c r="S54" s="210">
        <v>0</v>
      </c>
      <c r="T54" s="210" t="s">
        <v>35</v>
      </c>
      <c r="U54" s="210"/>
      <c r="V54" s="35">
        <v>-41.4</v>
      </c>
      <c r="W54" s="35">
        <v>-415.5</v>
      </c>
      <c r="X54" s="35">
        <v>0</v>
      </c>
      <c r="Y54" s="23">
        <v>-3.2824599999999999</v>
      </c>
      <c r="AB54" s="35">
        <f t="shared" si="0"/>
        <v>-3.2824599999999999</v>
      </c>
      <c r="AD54" s="274"/>
    </row>
    <row r="55" spans="2:30">
      <c r="B55" s="3" t="s">
        <v>45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28.1</v>
      </c>
      <c r="I55" s="35">
        <v>0</v>
      </c>
      <c r="J55" s="35">
        <v>19</v>
      </c>
      <c r="K55" s="35">
        <v>-12.026</v>
      </c>
      <c r="L55" s="35">
        <v>7.8579999999999997</v>
      </c>
      <c r="M55" s="35">
        <v>3.5497200000000002</v>
      </c>
      <c r="N55" s="35">
        <v>0.496</v>
      </c>
      <c r="O55" s="35">
        <v>0</v>
      </c>
      <c r="P55" s="35">
        <v>14.40695</v>
      </c>
      <c r="Q55" s="20">
        <v>2.5591199999999992</v>
      </c>
      <c r="R55" s="35">
        <v>0.93700000000000006</v>
      </c>
      <c r="S55" s="35">
        <v>-4.3550000000000004</v>
      </c>
      <c r="T55" s="210" t="s">
        <v>35</v>
      </c>
      <c r="U55" s="35"/>
      <c r="V55" s="35">
        <v>0</v>
      </c>
      <c r="W55" s="35">
        <v>46</v>
      </c>
      <c r="X55" s="35">
        <v>4.5720000000000649E-2</v>
      </c>
      <c r="Y55" s="23">
        <v>17.90307</v>
      </c>
      <c r="AB55" s="35">
        <f t="shared" si="0"/>
        <v>16.966069999999998</v>
      </c>
      <c r="AD55" s="274"/>
    </row>
    <row r="56" spans="2:30">
      <c r="B56" s="3" t="s">
        <v>37</v>
      </c>
      <c r="C56" s="35">
        <v>71.126999999999995</v>
      </c>
      <c r="D56" s="35">
        <v>14.271000000000001</v>
      </c>
      <c r="E56" s="35">
        <v>34.165999999999997</v>
      </c>
      <c r="F56" s="35">
        <v>30.83</v>
      </c>
      <c r="G56" s="35">
        <v>67.055000000000007</v>
      </c>
      <c r="H56" s="35">
        <v>52.37</v>
      </c>
      <c r="I56" s="35">
        <v>43.481000000000002</v>
      </c>
      <c r="J56" s="35">
        <v>204.55099999999999</v>
      </c>
      <c r="K56" s="35">
        <v>70.239000000000004</v>
      </c>
      <c r="L56" s="35">
        <v>81.44</v>
      </c>
      <c r="M56" s="35">
        <v>116.97966999999998</v>
      </c>
      <c r="N56" s="35">
        <v>22.183</v>
      </c>
      <c r="O56" s="35">
        <v>7.3046199999999999</v>
      </c>
      <c r="P56" s="23">
        <v>-0.28638000000000013</v>
      </c>
      <c r="Q56" s="20">
        <v>-0.46657999999999994</v>
      </c>
      <c r="R56" s="35">
        <v>1.359</v>
      </c>
      <c r="S56" s="35" t="s">
        <v>35</v>
      </c>
      <c r="T56" s="210" t="s">
        <v>35</v>
      </c>
      <c r="U56" s="35"/>
      <c r="V56" s="35">
        <v>150.39400000000001</v>
      </c>
      <c r="W56" s="35">
        <v>367.45699999999999</v>
      </c>
      <c r="X56" s="35">
        <v>290.16266999999999</v>
      </c>
      <c r="Y56" s="23">
        <v>8.1970400000000012</v>
      </c>
      <c r="AB56" s="35">
        <f t="shared" si="0"/>
        <v>6.55166</v>
      </c>
      <c r="AD56" s="274"/>
    </row>
    <row r="57" spans="2:30">
      <c r="B57" s="3" t="s">
        <v>40</v>
      </c>
      <c r="C57" s="35">
        <v>117.29485</v>
      </c>
      <c r="D57" s="35">
        <v>119.51810000000002</v>
      </c>
      <c r="E57" s="35">
        <v>127.88637</v>
      </c>
      <c r="F57" s="35">
        <v>145.79207</v>
      </c>
      <c r="G57" s="35">
        <v>185.45660999999998</v>
      </c>
      <c r="H57" s="35">
        <v>191.47722000000002</v>
      </c>
      <c r="I57" s="35">
        <v>232.84776999999997</v>
      </c>
      <c r="J57" s="35">
        <v>706.23099999999999</v>
      </c>
      <c r="K57" s="35">
        <v>554.72500000000002</v>
      </c>
      <c r="L57" s="35">
        <v>629.19500000000005</v>
      </c>
      <c r="M57" s="35">
        <v>740.22431000000006</v>
      </c>
      <c r="N57" s="35">
        <v>1048.345</v>
      </c>
      <c r="O57" s="35">
        <v>757.43492000000003</v>
      </c>
      <c r="P57" s="35">
        <v>779.45507999999995</v>
      </c>
      <c r="Q57" s="20">
        <f>Q44</f>
        <v>759.19</v>
      </c>
      <c r="R57" s="35">
        <v>721.98</v>
      </c>
      <c r="S57" s="35">
        <v>566.31799999999998</v>
      </c>
      <c r="T57" s="35">
        <v>543.60838000000001</v>
      </c>
      <c r="U57" s="35"/>
      <c r="V57" s="35">
        <v>510.49139000000002</v>
      </c>
      <c r="W57" s="35">
        <v>1316.0126</v>
      </c>
      <c r="X57" s="35">
        <v>2972.5693099999999</v>
      </c>
      <c r="Y57" s="23">
        <v>3018.06</v>
      </c>
      <c r="AB57" s="35">
        <f t="shared" si="0"/>
        <v>2296.08</v>
      </c>
      <c r="AD57" s="274"/>
    </row>
    <row r="58" spans="2:30">
      <c r="B58" s="3" t="s">
        <v>46</v>
      </c>
      <c r="C58" s="35">
        <v>958</v>
      </c>
      <c r="D58" s="35">
        <v>1019</v>
      </c>
      <c r="E58" s="35">
        <v>943</v>
      </c>
      <c r="F58" s="35">
        <v>1386</v>
      </c>
      <c r="G58" s="35">
        <v>-288</v>
      </c>
      <c r="H58" s="35">
        <v>-2008</v>
      </c>
      <c r="I58" s="35">
        <v>864</v>
      </c>
      <c r="J58" s="35">
        <v>-1133</v>
      </c>
      <c r="K58" s="35">
        <v>5</v>
      </c>
      <c r="L58" s="35">
        <v>-1327</v>
      </c>
      <c r="M58" s="35">
        <v>-2204</v>
      </c>
      <c r="N58" s="35">
        <v>-1032</v>
      </c>
      <c r="O58" s="35">
        <v>-1704.7409499999999</v>
      </c>
      <c r="P58" s="35">
        <v>-590.93787000000009</v>
      </c>
      <c r="Q58" s="20">
        <v>397.56189000000001</v>
      </c>
      <c r="R58" s="35">
        <v>-901.39599999999996</v>
      </c>
      <c r="S58" s="35">
        <v>6.5819999999999999</v>
      </c>
      <c r="T58" s="35">
        <v>-13.651770000000001</v>
      </c>
      <c r="U58" s="35"/>
      <c r="V58" s="35">
        <v>4306</v>
      </c>
      <c r="W58" s="35">
        <v>-2565</v>
      </c>
      <c r="X58" s="35">
        <v>-4558</v>
      </c>
      <c r="Y58" s="23">
        <v>-2799.5129299999999</v>
      </c>
      <c r="AB58" s="35">
        <f t="shared" si="0"/>
        <v>-1898.1169300000001</v>
      </c>
      <c r="AD58" s="274"/>
    </row>
    <row r="59" spans="2:30">
      <c r="B59" s="3" t="s">
        <v>47</v>
      </c>
      <c r="C59" s="35"/>
      <c r="D59" s="35"/>
      <c r="E59" s="35"/>
      <c r="F59" s="35">
        <v>43</v>
      </c>
      <c r="G59" s="35">
        <v>20</v>
      </c>
      <c r="H59" s="35">
        <v>9</v>
      </c>
      <c r="I59" s="35">
        <v>24</v>
      </c>
      <c r="J59" s="35">
        <v>13</v>
      </c>
      <c r="K59" s="35">
        <v>61</v>
      </c>
      <c r="L59" s="35">
        <v>59</v>
      </c>
      <c r="M59" s="35">
        <v>39</v>
      </c>
      <c r="N59" s="35">
        <v>-34</v>
      </c>
      <c r="O59" s="35">
        <v>37.596170000000001</v>
      </c>
      <c r="P59" s="35">
        <v>20.59835</v>
      </c>
      <c r="Q59" s="20">
        <v>30.871980000000004</v>
      </c>
      <c r="R59" s="35">
        <v>37.619999999999997</v>
      </c>
      <c r="S59" s="35">
        <v>29.582999999999998</v>
      </c>
      <c r="T59" s="35">
        <v>38.072629999999997</v>
      </c>
      <c r="U59" s="35"/>
      <c r="V59" s="35">
        <v>43</v>
      </c>
      <c r="W59" s="35">
        <v>66</v>
      </c>
      <c r="X59" s="35">
        <v>125</v>
      </c>
      <c r="Y59" s="23">
        <v>126.6865</v>
      </c>
      <c r="AB59" s="35">
        <f t="shared" si="0"/>
        <v>89.066500000000005</v>
      </c>
      <c r="AD59" s="274"/>
    </row>
    <row r="60" spans="2:30">
      <c r="B60" s="3" t="s">
        <v>38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>
        <v>75.271999999999991</v>
      </c>
      <c r="N60" s="35">
        <v>202.66088999999999</v>
      </c>
      <c r="O60" s="35">
        <v>78.143110000000007</v>
      </c>
      <c r="P60" s="35">
        <v>1420.6937499999999</v>
      </c>
      <c r="Q60" s="20">
        <v>739</v>
      </c>
      <c r="R60" s="35">
        <v>20279.37</v>
      </c>
      <c r="S60" s="35">
        <v>602.07299999999998</v>
      </c>
      <c r="T60" s="35">
        <v>92.033190000000005</v>
      </c>
      <c r="U60" s="35"/>
      <c r="V60" s="35"/>
      <c r="W60" s="35"/>
      <c r="X60" s="35">
        <v>277.93288999999999</v>
      </c>
      <c r="Y60" s="23">
        <v>22517.206859999998</v>
      </c>
      <c r="AB60" s="35">
        <f t="shared" si="0"/>
        <v>2237.8368599999999</v>
      </c>
      <c r="AD60" s="274"/>
    </row>
    <row r="61" spans="2:30">
      <c r="B61" s="10" t="s">
        <v>48</v>
      </c>
      <c r="C61" s="25">
        <v>1170.42398</v>
      </c>
      <c r="D61" s="25">
        <v>1173.4807900000001</v>
      </c>
      <c r="E61" s="25">
        <v>1139.4644350000001</v>
      </c>
      <c r="F61" s="25">
        <v>1666.156923</v>
      </c>
      <c r="G61" s="25">
        <v>956.46712099999991</v>
      </c>
      <c r="H61" s="25">
        <v>-1055.35078</v>
      </c>
      <c r="I61" s="25">
        <v>2277.0797699999998</v>
      </c>
      <c r="J61" s="25">
        <v>915.64300000000003</v>
      </c>
      <c r="K61" s="25">
        <v>1785.703</v>
      </c>
      <c r="L61" s="25">
        <v>391.70299999999997</v>
      </c>
      <c r="M61" s="25">
        <v>-381.74906000000004</v>
      </c>
      <c r="N61" s="25">
        <v>-56</v>
      </c>
      <c r="O61" s="25">
        <v>-415.29697999999985</v>
      </c>
      <c r="P61" s="25">
        <v>2079.1955999999996</v>
      </c>
      <c r="Q61" s="22">
        <v>2305.1614999999997</v>
      </c>
      <c r="R61" s="25">
        <v>20940.261999999999</v>
      </c>
      <c r="S61" s="25">
        <v>2304.2280000000001</v>
      </c>
      <c r="T61" s="25">
        <v>763.09699000000001</v>
      </c>
      <c r="U61" s="25"/>
      <c r="V61" s="25">
        <v>5149.5261279999995</v>
      </c>
      <c r="W61" s="25">
        <v>3092</v>
      </c>
      <c r="X61" s="25">
        <v>1739</v>
      </c>
      <c r="Y61" s="25">
        <v>24908.764899999998</v>
      </c>
      <c r="AB61" s="25">
        <f t="shared" si="0"/>
        <v>3969.0601199999992</v>
      </c>
      <c r="AD61" s="274"/>
    </row>
    <row r="62" spans="2:30">
      <c r="B62" s="3" t="s">
        <v>49</v>
      </c>
      <c r="C62" s="35">
        <v>-37.684369999999994</v>
      </c>
      <c r="D62" s="35">
        <v>-18.477820000000019</v>
      </c>
      <c r="E62" s="35">
        <v>-32.410474000000022</v>
      </c>
      <c r="F62" s="35">
        <v>-43.924413999999985</v>
      </c>
      <c r="G62" s="35">
        <v>-54.502322000000007</v>
      </c>
      <c r="H62" s="35">
        <v>27.150555999999963</v>
      </c>
      <c r="I62" s="35">
        <v>-60.06575399999997</v>
      </c>
      <c r="J62" s="35">
        <v>-188.79640000000001</v>
      </c>
      <c r="K62" s="35">
        <v>-134.78759999999997</v>
      </c>
      <c r="L62" s="35">
        <v>-155.49860000000001</v>
      </c>
      <c r="M62" s="35">
        <v>-179.95074</v>
      </c>
      <c r="N62" s="35">
        <v>-207</v>
      </c>
      <c r="O62" s="35">
        <v>-159.81065000000001</v>
      </c>
      <c r="P62" s="35">
        <v>-437.66874600000006</v>
      </c>
      <c r="Q62" s="20">
        <v>-296.77696799999995</v>
      </c>
      <c r="R62" s="35">
        <v>-644</v>
      </c>
      <c r="S62" s="35">
        <v>-122</v>
      </c>
      <c r="T62" s="35">
        <f>-135.12814</f>
        <v>-135.12814</v>
      </c>
      <c r="U62" s="35"/>
      <c r="V62" s="35">
        <v>-132.49707800000002</v>
      </c>
      <c r="W62" s="35">
        <v>-276</v>
      </c>
      <c r="X62" s="35">
        <v>-678</v>
      </c>
      <c r="Y62" s="23">
        <v>-1539.2563640000001</v>
      </c>
      <c r="AB62" s="35">
        <f t="shared" si="0"/>
        <v>-894.25636400000008</v>
      </c>
      <c r="AD62" s="274"/>
    </row>
    <row r="63" spans="2:30">
      <c r="B63" s="10" t="s">
        <v>50</v>
      </c>
      <c r="C63" s="25">
        <v>1132.7396100000001</v>
      </c>
      <c r="D63" s="25">
        <v>1155.00297</v>
      </c>
      <c r="E63" s="25">
        <v>1107.0539610000001</v>
      </c>
      <c r="F63" s="25">
        <v>1622.2325089999999</v>
      </c>
      <c r="G63" s="25">
        <v>901.96479899999986</v>
      </c>
      <c r="H63" s="25">
        <v>-1028.2002239999999</v>
      </c>
      <c r="I63" s="25">
        <v>2217.0140160000001</v>
      </c>
      <c r="J63" s="25">
        <v>726.84660000000008</v>
      </c>
      <c r="K63" s="25">
        <v>1650.9154000000001</v>
      </c>
      <c r="L63" s="25">
        <v>236.20439999999996</v>
      </c>
      <c r="M63" s="25">
        <v>-561.6998000000001</v>
      </c>
      <c r="N63" s="25">
        <v>-263</v>
      </c>
      <c r="O63" s="25">
        <v>-575.10762999999986</v>
      </c>
      <c r="P63" s="25">
        <v>1641.5268539999995</v>
      </c>
      <c r="Q63" s="22">
        <v>2008.3845319999998</v>
      </c>
      <c r="R63" s="25">
        <v>20296.261999999999</v>
      </c>
      <c r="S63" s="25">
        <v>2182.2280000000001</v>
      </c>
      <c r="T63" s="25">
        <v>628.08533499999999</v>
      </c>
      <c r="U63" s="25"/>
      <c r="V63" s="25">
        <v>5017.0290500000001</v>
      </c>
      <c r="W63" s="25">
        <v>2816</v>
      </c>
      <c r="X63" s="25">
        <v>1062</v>
      </c>
      <c r="Y63" s="25">
        <v>23370.508535999998</v>
      </c>
      <c r="AB63" s="25">
        <f t="shared" si="0"/>
        <v>3074.8037559999993</v>
      </c>
      <c r="AD63" s="274"/>
    </row>
    <row r="64" spans="2:30">
      <c r="B64" s="3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20"/>
      <c r="R64" s="35"/>
      <c r="S64" s="35"/>
      <c r="T64" s="35"/>
      <c r="U64" s="35"/>
      <c r="V64" s="35"/>
      <c r="W64" s="35"/>
      <c r="X64" s="35"/>
      <c r="Y64" s="35"/>
      <c r="AB64" s="35"/>
      <c r="AD64" s="274"/>
    </row>
    <row r="65" spans="2:30">
      <c r="B65" s="11" t="s">
        <v>51</v>
      </c>
      <c r="C65" s="36">
        <v>546.86582899999985</v>
      </c>
      <c r="D65" s="36">
        <v>690.34880900000041</v>
      </c>
      <c r="E65" s="36">
        <v>431.85961599999985</v>
      </c>
      <c r="F65" s="36">
        <v>834.37965600000007</v>
      </c>
      <c r="G65" s="36">
        <v>961.66091099999994</v>
      </c>
      <c r="H65" s="36">
        <v>960.41001799999981</v>
      </c>
      <c r="I65" s="36">
        <v>982.44652400000018</v>
      </c>
      <c r="J65" s="36">
        <v>888.87016700000004</v>
      </c>
      <c r="K65" s="36">
        <v>1483.6423999999993</v>
      </c>
      <c r="L65" s="36">
        <v>2605.6814000000004</v>
      </c>
      <c r="M65" s="36">
        <v>953.29192999999759</v>
      </c>
      <c r="N65" s="36">
        <v>473</v>
      </c>
      <c r="O65" s="36">
        <v>1675.2109799999989</v>
      </c>
      <c r="P65" s="36">
        <v>1078.966173999996</v>
      </c>
      <c r="Q65" s="202">
        <v>268.14156200001366</v>
      </c>
      <c r="R65" s="36">
        <v>2170.6651999999995</v>
      </c>
      <c r="S65" s="36">
        <v>-0.33099999999967622</v>
      </c>
      <c r="T65" s="36">
        <v>237.43774500000001</v>
      </c>
      <c r="U65" s="36"/>
      <c r="V65" s="36">
        <v>2503.4539100000002</v>
      </c>
      <c r="W65" s="36">
        <v>3792</v>
      </c>
      <c r="X65" s="36">
        <v>5515</v>
      </c>
      <c r="Y65" s="36">
        <v>5194.1651860000093</v>
      </c>
      <c r="AB65" s="36">
        <f t="shared" si="0"/>
        <v>3022.3187160000089</v>
      </c>
      <c r="AD65" s="274"/>
    </row>
    <row r="66" spans="2:30">
      <c r="B66" s="3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286"/>
      <c r="R66" s="35"/>
      <c r="S66" s="35"/>
      <c r="T66" s="35"/>
      <c r="U66" s="35"/>
      <c r="V66" s="34"/>
      <c r="W66" s="33"/>
      <c r="X66" s="33"/>
      <c r="Y66" s="33"/>
      <c r="AD66" s="274"/>
    </row>
    <row r="67" spans="2:30">
      <c r="B67" s="1" t="s">
        <v>52</v>
      </c>
      <c r="C67" s="23">
        <v>737</v>
      </c>
      <c r="D67" s="23">
        <v>756</v>
      </c>
      <c r="E67" s="23">
        <v>838</v>
      </c>
      <c r="F67" s="23">
        <v>855</v>
      </c>
      <c r="G67" s="23">
        <v>990</v>
      </c>
      <c r="H67" s="23">
        <v>1008</v>
      </c>
      <c r="I67" s="23">
        <v>1026</v>
      </c>
      <c r="J67" s="23">
        <v>1099</v>
      </c>
      <c r="K67" s="23">
        <v>1157</v>
      </c>
      <c r="L67" s="23">
        <v>1231</v>
      </c>
      <c r="M67" s="23">
        <v>1256</v>
      </c>
      <c r="N67" s="23">
        <v>1259</v>
      </c>
      <c r="O67" s="23">
        <v>1259</v>
      </c>
      <c r="P67" s="23">
        <v>1331</v>
      </c>
      <c r="Q67" s="23">
        <v>1339</v>
      </c>
      <c r="R67" s="23">
        <v>1340</v>
      </c>
      <c r="S67" s="23">
        <v>1342</v>
      </c>
      <c r="T67" s="23">
        <v>1350</v>
      </c>
      <c r="U67" s="23"/>
      <c r="V67" s="35">
        <v>796</v>
      </c>
      <c r="W67" s="35">
        <v>1031</v>
      </c>
      <c r="X67" s="35">
        <v>1252</v>
      </c>
      <c r="Y67" s="35">
        <v>1318</v>
      </c>
      <c r="AD67" s="274"/>
    </row>
    <row r="68" spans="2:30">
      <c r="B68" s="10" t="s">
        <v>53</v>
      </c>
      <c r="C68" s="37">
        <v>0.74201605020352757</v>
      </c>
      <c r="D68" s="37">
        <v>0.91315980026455079</v>
      </c>
      <c r="E68" s="37">
        <v>0.51534560381861561</v>
      </c>
      <c r="F68" s="37">
        <v>0.97588263859649127</v>
      </c>
      <c r="G68" s="37">
        <v>0.97137465757575747</v>
      </c>
      <c r="H68" s="37">
        <v>0.95278771626984105</v>
      </c>
      <c r="I68" s="37">
        <v>0.95755021832358689</v>
      </c>
      <c r="J68" s="37">
        <v>0.80879906005459512</v>
      </c>
      <c r="K68" s="37">
        <v>1.2823184096802067</v>
      </c>
      <c r="L68" s="37">
        <v>2.1167192526401304</v>
      </c>
      <c r="M68" s="37">
        <v>0.75899039012738667</v>
      </c>
      <c r="N68" s="37">
        <v>0.38</v>
      </c>
      <c r="O68" s="37">
        <v>1.33</v>
      </c>
      <c r="P68" s="37">
        <v>0.81</v>
      </c>
      <c r="Q68" s="37">
        <v>0.2</v>
      </c>
      <c r="R68" s="37">
        <v>1.62</v>
      </c>
      <c r="S68" s="37">
        <v>0</v>
      </c>
      <c r="T68" s="37">
        <v>0.18</v>
      </c>
      <c r="U68" s="37"/>
      <c r="V68" s="37">
        <v>3.1464040928831851</v>
      </c>
      <c r="W68" s="37">
        <v>3.69</v>
      </c>
      <c r="X68" s="37">
        <v>4.41</v>
      </c>
      <c r="Y68" s="37">
        <v>3.94</v>
      </c>
      <c r="AD68" s="274"/>
    </row>
    <row r="69" spans="2:30">
      <c r="B69" s="3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23"/>
      <c r="W69" s="23"/>
      <c r="X69" s="23"/>
      <c r="Y69" s="23"/>
      <c r="AD69" s="274"/>
    </row>
    <row r="70" spans="2:30">
      <c r="B70" s="1" t="s">
        <v>54</v>
      </c>
      <c r="C70" s="23">
        <v>737</v>
      </c>
      <c r="D70" s="23">
        <v>756</v>
      </c>
      <c r="E70" s="23">
        <v>840</v>
      </c>
      <c r="F70" s="23">
        <v>859</v>
      </c>
      <c r="G70" s="23">
        <v>1042</v>
      </c>
      <c r="H70" s="23">
        <v>1060</v>
      </c>
      <c r="I70" s="23">
        <v>1079</v>
      </c>
      <c r="J70" s="23">
        <v>1162</v>
      </c>
      <c r="K70" s="23">
        <v>1256</v>
      </c>
      <c r="L70" s="23">
        <v>1338</v>
      </c>
      <c r="M70" s="23">
        <v>1364</v>
      </c>
      <c r="N70" s="23">
        <v>1367</v>
      </c>
      <c r="O70" s="23">
        <v>1367</v>
      </c>
      <c r="P70" s="23">
        <v>1438</v>
      </c>
      <c r="Q70" s="23">
        <v>1446</v>
      </c>
      <c r="R70" s="23">
        <v>1446</v>
      </c>
      <c r="S70" s="23">
        <v>1375</v>
      </c>
      <c r="T70" s="23">
        <v>1383</v>
      </c>
      <c r="U70" s="23"/>
      <c r="V70" s="17">
        <v>798</v>
      </c>
      <c r="W70" s="23">
        <v>1086</v>
      </c>
      <c r="X70" s="23">
        <v>1360</v>
      </c>
      <c r="Y70" s="23">
        <v>1424</v>
      </c>
      <c r="AD70" s="274"/>
    </row>
    <row r="71" spans="2:30">
      <c r="B71" s="2" t="s">
        <v>55</v>
      </c>
      <c r="C71" s="37">
        <v>0.74201605020352757</v>
      </c>
      <c r="D71" s="37">
        <v>0.91315980026455079</v>
      </c>
      <c r="E71" s="37">
        <v>0.51411859047619024</v>
      </c>
      <c r="F71" s="37">
        <v>0.97133836554132724</v>
      </c>
      <c r="G71" s="37">
        <v>0.92289914683301333</v>
      </c>
      <c r="H71" s="37">
        <v>0.90604718679245266</v>
      </c>
      <c r="I71" s="37">
        <v>0.91051577757182589</v>
      </c>
      <c r="J71" s="37">
        <v>0.76494850860585206</v>
      </c>
      <c r="K71" s="37">
        <v>1.1812439490445854</v>
      </c>
      <c r="L71" s="37">
        <v>1.9474449925261588</v>
      </c>
      <c r="M71" s="37">
        <v>0.69889437683284283</v>
      </c>
      <c r="N71" s="37">
        <v>0.35</v>
      </c>
      <c r="O71" s="37">
        <v>1.23</v>
      </c>
      <c r="P71" s="37">
        <v>0.75</v>
      </c>
      <c r="Q71" s="37">
        <v>0.19</v>
      </c>
      <c r="R71" s="37">
        <v>1.5</v>
      </c>
      <c r="S71" s="37">
        <v>0</v>
      </c>
      <c r="T71" s="37">
        <v>0.17</v>
      </c>
      <c r="U71" s="37"/>
      <c r="V71" s="37">
        <v>3.1406328064855957</v>
      </c>
      <c r="W71" s="37">
        <v>3.5</v>
      </c>
      <c r="X71" s="37">
        <v>4.0599999999999996</v>
      </c>
      <c r="Y71" s="37">
        <v>3.65</v>
      </c>
      <c r="AD71" s="274"/>
    </row>
    <row r="72" spans="2:30">
      <c r="B72" s="3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17"/>
      <c r="W72" s="17"/>
      <c r="X72" s="17"/>
      <c r="Y72" s="17"/>
    </row>
    <row r="73" spans="2:30">
      <c r="B73" s="1" t="s">
        <v>56</v>
      </c>
      <c r="C73" s="23">
        <v>673</v>
      </c>
      <c r="D73" s="23">
        <v>681</v>
      </c>
      <c r="E73" s="23">
        <v>753</v>
      </c>
      <c r="F73" s="23">
        <v>771</v>
      </c>
      <c r="G73" s="23">
        <v>877</v>
      </c>
      <c r="H73" s="23">
        <v>880</v>
      </c>
      <c r="I73" s="23">
        <v>894</v>
      </c>
      <c r="J73" s="23">
        <v>968</v>
      </c>
      <c r="K73" s="23">
        <v>1026</v>
      </c>
      <c r="L73" s="23">
        <v>1071</v>
      </c>
      <c r="M73" s="23">
        <v>1088</v>
      </c>
      <c r="N73" s="23">
        <v>1091</v>
      </c>
      <c r="O73" s="23">
        <v>1130</v>
      </c>
      <c r="P73" s="23">
        <v>1202</v>
      </c>
      <c r="Q73" s="23">
        <v>1211</v>
      </c>
      <c r="R73" s="23">
        <v>1215</v>
      </c>
      <c r="S73" s="23">
        <v>1213</v>
      </c>
      <c r="T73" s="23">
        <v>1239</v>
      </c>
      <c r="U73" s="23"/>
      <c r="V73" s="39">
        <v>719.2</v>
      </c>
      <c r="W73" s="17">
        <v>905</v>
      </c>
      <c r="X73" s="23">
        <v>1069</v>
      </c>
      <c r="Y73" s="23">
        <v>1190</v>
      </c>
    </row>
    <row r="74" spans="2:30">
      <c r="B74" s="2" t="s">
        <v>57</v>
      </c>
      <c r="C74" s="37">
        <v>-0.87058470430906443</v>
      </c>
      <c r="D74" s="37">
        <v>-0.68159384728340622</v>
      </c>
      <c r="E74" s="37">
        <v>-0.89705938247011985</v>
      </c>
      <c r="F74" s="37">
        <v>-1.0219376407263292</v>
      </c>
      <c r="G74" s="37">
        <v>6.8019776510832394E-2</v>
      </c>
      <c r="H74" s="37">
        <v>2.2597442056818178</v>
      </c>
      <c r="I74" s="37">
        <v>-1.3809428020134227</v>
      </c>
      <c r="J74" s="37">
        <v>0.17</v>
      </c>
      <c r="K74" s="37">
        <v>-0.16303350877193126</v>
      </c>
      <c r="L74" s="37">
        <v>2.211787712999965</v>
      </c>
      <c r="M74" s="18">
        <v>1.39</v>
      </c>
      <c r="N74" s="175">
        <v>0.67521448212648849</v>
      </c>
      <c r="O74" s="37">
        <v>1.99</v>
      </c>
      <c r="P74" s="37">
        <v>-0.47</v>
      </c>
      <c r="Q74" s="18">
        <v>-1.44</v>
      </c>
      <c r="R74" s="175">
        <v>-14.92</v>
      </c>
      <c r="S74" s="175">
        <v>-1.8</v>
      </c>
      <c r="T74" s="175">
        <v>-0.32</v>
      </c>
      <c r="U74" s="175"/>
      <c r="V74" s="37">
        <v>-3.4948116685205788</v>
      </c>
      <c r="W74" s="37">
        <v>1.08</v>
      </c>
      <c r="X74" s="37">
        <v>4.1663748643592102</v>
      </c>
      <c r="Y74" s="37">
        <v>-15.28</v>
      </c>
    </row>
    <row r="75" spans="2:30">
      <c r="B75" s="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</row>
    <row r="76" spans="2:30">
      <c r="B76" s="1" t="s">
        <v>58</v>
      </c>
      <c r="C76" s="23">
        <v>673</v>
      </c>
      <c r="D76" s="23">
        <v>681</v>
      </c>
      <c r="E76" s="23">
        <v>753</v>
      </c>
      <c r="F76" s="23">
        <v>771</v>
      </c>
      <c r="G76" s="23">
        <v>883</v>
      </c>
      <c r="H76" s="23">
        <v>888</v>
      </c>
      <c r="I76" s="23">
        <v>906</v>
      </c>
      <c r="J76" s="23">
        <v>984</v>
      </c>
      <c r="K76" s="23">
        <v>1032</v>
      </c>
      <c r="L76" s="23">
        <v>1078</v>
      </c>
      <c r="M76" s="23">
        <v>1096</v>
      </c>
      <c r="N76" s="23">
        <v>1103</v>
      </c>
      <c r="O76" s="23">
        <v>1130</v>
      </c>
      <c r="P76" s="23">
        <v>1202</v>
      </c>
      <c r="Q76" s="23">
        <v>1211</v>
      </c>
      <c r="R76" s="23">
        <v>1216</v>
      </c>
      <c r="S76" s="23">
        <v>1214</v>
      </c>
      <c r="T76" s="23">
        <v>1239</v>
      </c>
      <c r="U76" s="23"/>
      <c r="V76" s="39">
        <v>719.2</v>
      </c>
      <c r="W76" s="17">
        <v>921</v>
      </c>
      <c r="X76" s="23">
        <v>1081</v>
      </c>
      <c r="Y76" s="23">
        <v>1191</v>
      </c>
    </row>
    <row r="77" spans="2:30">
      <c r="B77" s="2" t="s">
        <v>59</v>
      </c>
      <c r="C77" s="37">
        <v>-0.87058470430906443</v>
      </c>
      <c r="D77" s="37">
        <v>-0.68159384728340622</v>
      </c>
      <c r="E77" s="37">
        <v>-0.89705938247011985</v>
      </c>
      <c r="F77" s="37">
        <v>-1.0219376407263292</v>
      </c>
      <c r="G77" s="37">
        <v>6.7557580973952439E-2</v>
      </c>
      <c r="H77" s="37">
        <v>2.2393861497747745</v>
      </c>
      <c r="I77" s="37">
        <v>-1.380580074658561</v>
      </c>
      <c r="J77" s="37">
        <v>0.16</v>
      </c>
      <c r="K77" s="37">
        <v>-0.16208563953488514</v>
      </c>
      <c r="L77" s="37">
        <v>2.197549200183694</v>
      </c>
      <c r="M77" s="18">
        <v>1.38</v>
      </c>
      <c r="N77" s="175">
        <v>0.66786854034451404</v>
      </c>
      <c r="O77" s="37">
        <v>1.99</v>
      </c>
      <c r="P77" s="37">
        <v>-0.47</v>
      </c>
      <c r="Q77" s="18">
        <v>-1.44</v>
      </c>
      <c r="R77" s="175">
        <v>-14.92</v>
      </c>
      <c r="S77" s="175">
        <v>-1.8</v>
      </c>
      <c r="T77" s="175">
        <v>-0.32</v>
      </c>
      <c r="U77" s="175"/>
      <c r="V77" s="37">
        <v>-3.4948116685205788</v>
      </c>
      <c r="W77" s="37">
        <v>1.06</v>
      </c>
      <c r="X77" s="37">
        <v>4.120124634597591</v>
      </c>
      <c r="Y77" s="37">
        <v>-15.28</v>
      </c>
    </row>
    <row r="78" spans="2:30">
      <c r="B78" s="2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18"/>
      <c r="N78" s="18"/>
      <c r="O78" s="18"/>
      <c r="P78" s="18"/>
      <c r="Q78" s="18"/>
      <c r="R78" s="18"/>
      <c r="S78" s="18"/>
      <c r="T78" s="18"/>
      <c r="U78" s="18"/>
      <c r="V78" s="37"/>
      <c r="W78" s="37"/>
      <c r="X78" s="37"/>
      <c r="Y78" s="37"/>
    </row>
    <row r="79" spans="2:30">
      <c r="C79" s="18"/>
      <c r="D79" s="18"/>
      <c r="E79" s="18"/>
      <c r="F79" s="18"/>
      <c r="G79" s="18"/>
      <c r="H79" s="18"/>
      <c r="I79" s="18"/>
      <c r="J79" s="18"/>
      <c r="K79" s="18"/>
    </row>
    <row r="80" spans="2:30">
      <c r="C80" s="18"/>
      <c r="D80" s="18"/>
      <c r="E80" s="18"/>
      <c r="F80" s="18"/>
      <c r="G80" s="18"/>
      <c r="H80" s="18"/>
      <c r="I80" s="18"/>
      <c r="J80" s="18"/>
      <c r="K80" s="18"/>
    </row>
    <row r="81" spans="2:25">
      <c r="B81" s="78"/>
      <c r="C81" s="37"/>
      <c r="D81" s="37"/>
      <c r="E81" s="37"/>
      <c r="F81" s="37"/>
      <c r="G81" s="37"/>
      <c r="H81" s="37"/>
      <c r="I81" s="37"/>
      <c r="J81" s="18"/>
      <c r="K81" s="37"/>
      <c r="L81" s="37"/>
      <c r="S81" s="287"/>
      <c r="V81" s="37"/>
      <c r="W81" s="37"/>
      <c r="X81" s="37"/>
      <c r="Y81" s="37"/>
    </row>
    <row r="82" spans="2:25">
      <c r="B82" s="78"/>
      <c r="C82" s="37"/>
      <c r="D82" s="37"/>
      <c r="E82" s="37"/>
      <c r="F82" s="37"/>
      <c r="G82" s="37"/>
      <c r="H82" s="37"/>
      <c r="I82" s="37"/>
      <c r="J82" s="18"/>
      <c r="K82" s="37"/>
      <c r="L82" s="37"/>
      <c r="S82" s="287"/>
      <c r="V82" s="37"/>
      <c r="W82" s="37"/>
      <c r="X82" s="37"/>
      <c r="Y82" s="37"/>
    </row>
    <row r="83" spans="2:25">
      <c r="B83" s="106"/>
      <c r="C83" s="107"/>
      <c r="D83" s="107"/>
      <c r="E83" s="107"/>
      <c r="F83" s="107"/>
      <c r="G83" s="107"/>
      <c r="H83" s="107"/>
      <c r="I83" s="107"/>
      <c r="J83" s="18"/>
      <c r="K83" s="107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7"/>
      <c r="W83" s="107"/>
      <c r="X83" s="107"/>
      <c r="Y83" s="107"/>
    </row>
    <row r="84" spans="2:25">
      <c r="J84" s="18"/>
      <c r="V84" s="287"/>
    </row>
  </sheetData>
  <phoneticPr fontId="23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55DD1-2640-43BC-93D6-1D9DC27F27EF}">
  <dimension ref="B1:AB75"/>
  <sheetViews>
    <sheetView showGridLines="0" topLeftCell="B1" workbookViewId="0">
      <pane ySplit="4" topLeftCell="A17" activePane="bottomLeft" state="frozen"/>
      <selection pane="bottomLeft" activeCell="V65" sqref="V65"/>
    </sheetView>
  </sheetViews>
  <sheetFormatPr defaultRowHeight="15"/>
  <cols>
    <col min="2" max="2" width="45.28515625" style="1" customWidth="1"/>
    <col min="3" max="3" width="9.140625" style="1"/>
    <col min="4" max="4" width="6.140625" style="17" bestFit="1" customWidth="1"/>
    <col min="5" max="6" width="5.7109375" style="17" bestFit="1" customWidth="1"/>
    <col min="7" max="7" width="5.85546875" style="17" bestFit="1" customWidth="1"/>
    <col min="8" max="8" width="6.140625" style="17" bestFit="1" customWidth="1"/>
    <col min="9" max="11" width="5.85546875" style="17" bestFit="1" customWidth="1"/>
    <col min="12" max="12" width="6.140625" style="17" bestFit="1" customWidth="1"/>
    <col min="13" max="14" width="6.5703125" style="17" bestFit="1" customWidth="1"/>
    <col min="15" max="16" width="6.5703125" bestFit="1" customWidth="1"/>
    <col min="17" max="21" width="6.5703125" customWidth="1"/>
    <col min="22" max="22" width="7.85546875" customWidth="1"/>
    <col min="27" max="27" width="12" bestFit="1" customWidth="1"/>
  </cols>
  <sheetData>
    <row r="1" spans="2:26">
      <c r="B1" s="143" t="s">
        <v>60</v>
      </c>
      <c r="C1" s="151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/>
      <c r="P1" s="145"/>
      <c r="Q1" s="145"/>
      <c r="R1" s="145"/>
      <c r="S1" s="145"/>
      <c r="T1" s="145"/>
      <c r="U1" s="145"/>
      <c r="V1" s="145"/>
    </row>
    <row r="2" spans="2:26">
      <c r="B2" s="143" t="s">
        <v>1</v>
      </c>
      <c r="C2" s="151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5"/>
      <c r="P2" s="145"/>
      <c r="Q2" s="145"/>
      <c r="R2" s="145"/>
      <c r="S2" s="145"/>
      <c r="T2" s="145"/>
      <c r="U2" s="145"/>
      <c r="V2" s="145"/>
    </row>
    <row r="3" spans="2:26">
      <c r="B3" s="151"/>
      <c r="C3" s="151"/>
      <c r="D3" s="152">
        <v>44651</v>
      </c>
      <c r="E3" s="152">
        <v>44742</v>
      </c>
      <c r="F3" s="152">
        <v>44834</v>
      </c>
      <c r="G3" s="152">
        <v>44926</v>
      </c>
      <c r="H3" s="152">
        <v>44651</v>
      </c>
      <c r="I3" s="152">
        <v>44742</v>
      </c>
      <c r="J3" s="152">
        <v>44834</v>
      </c>
      <c r="K3" s="152">
        <v>44926</v>
      </c>
      <c r="L3" s="152">
        <v>44651</v>
      </c>
      <c r="M3" s="152">
        <v>44742</v>
      </c>
      <c r="N3" s="152">
        <v>44834</v>
      </c>
      <c r="O3" s="152">
        <v>45291</v>
      </c>
      <c r="P3" s="152">
        <v>44651</v>
      </c>
      <c r="Q3" s="152">
        <v>44742</v>
      </c>
      <c r="R3" s="152">
        <v>44834</v>
      </c>
      <c r="S3" s="152">
        <v>45291</v>
      </c>
      <c r="T3" s="152">
        <v>45382</v>
      </c>
      <c r="U3" s="152">
        <v>44742</v>
      </c>
      <c r="V3" s="152">
        <v>44834</v>
      </c>
    </row>
    <row r="4" spans="2:26">
      <c r="B4" s="148"/>
      <c r="C4" s="153"/>
      <c r="D4" s="149">
        <v>2020</v>
      </c>
      <c r="E4" s="149">
        <v>2020</v>
      </c>
      <c r="F4" s="149">
        <v>2020</v>
      </c>
      <c r="G4" s="149">
        <v>2020</v>
      </c>
      <c r="H4" s="149">
        <v>2021</v>
      </c>
      <c r="I4" s="149">
        <v>2021</v>
      </c>
      <c r="J4" s="149">
        <v>2021</v>
      </c>
      <c r="K4" s="149">
        <v>2021</v>
      </c>
      <c r="L4" s="149">
        <v>2022</v>
      </c>
      <c r="M4" s="149">
        <v>2022</v>
      </c>
      <c r="N4" s="149">
        <v>2022</v>
      </c>
      <c r="O4" s="149">
        <v>2022</v>
      </c>
      <c r="P4" s="149">
        <v>2023</v>
      </c>
      <c r="Q4" s="149">
        <v>2023</v>
      </c>
      <c r="R4" s="149">
        <v>2023</v>
      </c>
      <c r="S4" s="149">
        <v>2023</v>
      </c>
      <c r="T4" s="149">
        <v>2024</v>
      </c>
      <c r="U4" s="149">
        <v>2024</v>
      </c>
      <c r="V4" s="149">
        <v>2024</v>
      </c>
    </row>
    <row r="5" spans="2:26">
      <c r="B5" s="2" t="s">
        <v>61</v>
      </c>
      <c r="C5" s="2"/>
      <c r="O5" s="17"/>
      <c r="P5" s="17"/>
      <c r="Q5" s="17"/>
      <c r="R5" s="17"/>
      <c r="S5" s="17"/>
      <c r="T5" s="17"/>
      <c r="U5" s="17"/>
      <c r="V5" s="17"/>
    </row>
    <row r="6" spans="2:26">
      <c r="J6" s="17" t="s">
        <v>62</v>
      </c>
      <c r="O6" s="17"/>
      <c r="P6" s="17"/>
      <c r="Q6" s="17"/>
      <c r="R6" s="17"/>
      <c r="S6" s="17"/>
      <c r="T6" s="17"/>
      <c r="U6" s="17"/>
      <c r="V6" s="17"/>
    </row>
    <row r="7" spans="2:26">
      <c r="B7" s="10" t="s">
        <v>63</v>
      </c>
      <c r="C7" s="10"/>
      <c r="O7" s="17"/>
      <c r="P7" s="17"/>
      <c r="Q7" s="17"/>
      <c r="R7" s="17"/>
      <c r="S7" s="17"/>
      <c r="T7" s="17"/>
      <c r="U7" s="17"/>
      <c r="V7" s="17"/>
    </row>
    <row r="8" spans="2:26">
      <c r="B8" s="3" t="s">
        <v>64</v>
      </c>
      <c r="C8" s="3"/>
      <c r="D8" s="20">
        <v>1411.777</v>
      </c>
      <c r="E8" s="20">
        <v>6018.3741629999995</v>
      </c>
      <c r="F8" s="20">
        <v>8647.5578519999999</v>
      </c>
      <c r="G8" s="20">
        <v>9691.8424509999986</v>
      </c>
      <c r="H8" s="20">
        <v>11380.904094000001</v>
      </c>
      <c r="I8" s="20">
        <v>20156.799085000002</v>
      </c>
      <c r="J8" s="20">
        <v>24622.188939</v>
      </c>
      <c r="K8" s="20">
        <v>25457.57645</v>
      </c>
      <c r="L8" s="20">
        <v>42624</v>
      </c>
      <c r="M8" s="20">
        <v>46099.78</v>
      </c>
      <c r="N8" s="20">
        <v>49887.305999999997</v>
      </c>
      <c r="O8" s="20">
        <v>50489.748909999995</v>
      </c>
      <c r="P8" s="20">
        <v>48523.900549999998</v>
      </c>
      <c r="Q8" s="20">
        <v>50733.839749999999</v>
      </c>
      <c r="R8" s="20">
        <v>50028.192849999999</v>
      </c>
      <c r="S8" s="20">
        <v>47498.812429999998</v>
      </c>
      <c r="T8" s="20">
        <v>31210</v>
      </c>
      <c r="U8" s="20">
        <v>30678</v>
      </c>
      <c r="V8" s="20">
        <v>30033.913949999998</v>
      </c>
      <c r="Z8" s="274"/>
    </row>
    <row r="9" spans="2:26">
      <c r="B9" s="3" t="s">
        <v>65</v>
      </c>
      <c r="C9" s="3"/>
      <c r="D9" s="20">
        <v>4459.1540000000005</v>
      </c>
      <c r="E9" s="20">
        <v>4468.2120000000004</v>
      </c>
      <c r="F9" s="20">
        <v>4875.4139999999998</v>
      </c>
      <c r="G9" s="20">
        <v>5045.0940000000001</v>
      </c>
      <c r="H9" s="20">
        <v>5585.7579999999998</v>
      </c>
      <c r="I9" s="20">
        <v>8119.6689999999999</v>
      </c>
      <c r="J9" s="20">
        <v>8820.6299999999992</v>
      </c>
      <c r="K9" s="20">
        <v>9906.1350000000002</v>
      </c>
      <c r="L9" s="20">
        <v>31371.296999999999</v>
      </c>
      <c r="M9" s="20">
        <v>33014.443779999987</v>
      </c>
      <c r="N9" s="20">
        <v>37784.531000000003</v>
      </c>
      <c r="O9" s="20">
        <v>42700.414219999999</v>
      </c>
      <c r="P9" s="20">
        <v>45578.950850000001</v>
      </c>
      <c r="Q9" s="20">
        <v>47908.837630000002</v>
      </c>
      <c r="R9" s="20">
        <v>46446.841270000004</v>
      </c>
      <c r="S9" s="20">
        <v>43705.87313</v>
      </c>
      <c r="T9" s="20">
        <v>37036</v>
      </c>
      <c r="U9" s="20">
        <v>36059</v>
      </c>
      <c r="V9" s="20">
        <v>35133.311880000001</v>
      </c>
      <c r="Z9" s="274"/>
    </row>
    <row r="10" spans="2:26">
      <c r="B10" s="3" t="s">
        <v>66</v>
      </c>
      <c r="C10" s="3"/>
      <c r="D10" s="20">
        <v>184.50399999999999</v>
      </c>
      <c r="E10" s="20">
        <v>185.33</v>
      </c>
      <c r="F10" s="20">
        <v>202.994</v>
      </c>
      <c r="G10" s="20">
        <v>229.98699999999999</v>
      </c>
      <c r="H10" s="20">
        <v>237.76599999999999</v>
      </c>
      <c r="I10" s="20">
        <v>343.51799999999997</v>
      </c>
      <c r="J10" s="20">
        <v>433.22300000000001</v>
      </c>
      <c r="K10" s="20">
        <v>505.83300000000003</v>
      </c>
      <c r="L10" s="20">
        <v>719.904</v>
      </c>
      <c r="M10" s="20">
        <v>843.42107999999996</v>
      </c>
      <c r="N10" s="20">
        <v>1084.1780000000001</v>
      </c>
      <c r="O10" s="20">
        <v>1091.2186200000001</v>
      </c>
      <c r="P10" s="20">
        <v>1148.4146899999998</v>
      </c>
      <c r="Q10" s="20">
        <v>1213.8973100000001</v>
      </c>
      <c r="R10" s="20">
        <v>1193.7948600000002</v>
      </c>
      <c r="S10" s="20">
        <v>1109.80819</v>
      </c>
      <c r="T10" s="20">
        <v>881</v>
      </c>
      <c r="U10" s="20">
        <v>884</v>
      </c>
      <c r="V10" s="20">
        <v>860.26656000000003</v>
      </c>
      <c r="Z10" s="274"/>
    </row>
    <row r="11" spans="2:26">
      <c r="B11" s="3" t="s">
        <v>67</v>
      </c>
      <c r="C11" s="3"/>
      <c r="D11" s="20">
        <v>240.17599999999999</v>
      </c>
      <c r="E11" s="20">
        <v>262.67874399999999</v>
      </c>
      <c r="F11" s="20">
        <v>278.59895</v>
      </c>
      <c r="G11" s="20">
        <v>294.70689500000003</v>
      </c>
      <c r="H11" s="20">
        <v>329.19799999999998</v>
      </c>
      <c r="I11" s="20">
        <v>453.69019500000002</v>
      </c>
      <c r="J11" s="20">
        <v>464.71</v>
      </c>
      <c r="K11" s="20">
        <v>521.73099999999999</v>
      </c>
      <c r="L11" s="20">
        <v>1061.8019999999999</v>
      </c>
      <c r="M11" s="20">
        <v>1005.7243399999999</v>
      </c>
      <c r="N11" s="20">
        <v>1359.2149999999999</v>
      </c>
      <c r="O11" s="20">
        <v>1311.9872700000001</v>
      </c>
      <c r="P11" s="20">
        <v>1422.9698000000001</v>
      </c>
      <c r="Q11" s="20">
        <v>1596.7553400000002</v>
      </c>
      <c r="R11" s="20">
        <v>1540.1786299999999</v>
      </c>
      <c r="S11" s="20">
        <v>1536.5176000000001</v>
      </c>
      <c r="T11" s="20">
        <v>1349</v>
      </c>
      <c r="U11" s="20">
        <v>1481</v>
      </c>
      <c r="V11" s="20">
        <v>1395.71423</v>
      </c>
      <c r="Z11" s="274"/>
    </row>
    <row r="12" spans="2:26">
      <c r="B12" s="3" t="s">
        <v>68</v>
      </c>
      <c r="C12" s="3"/>
      <c r="D12" s="20">
        <v>55.478999999999999</v>
      </c>
      <c r="E12" s="20">
        <v>65.844999999999999</v>
      </c>
      <c r="F12" s="20">
        <v>72.722999999999999</v>
      </c>
      <c r="G12" s="20">
        <v>57.25</v>
      </c>
      <c r="H12" s="20">
        <v>174.678</v>
      </c>
      <c r="I12" s="20">
        <v>172.82499999999999</v>
      </c>
      <c r="J12" s="20">
        <v>167.79300000000001</v>
      </c>
      <c r="K12" s="20">
        <v>176.01599999999999</v>
      </c>
      <c r="L12" s="20">
        <v>133.67099999999999</v>
      </c>
      <c r="M12" s="20">
        <v>142.18430000000001</v>
      </c>
      <c r="N12" s="20">
        <v>198.09</v>
      </c>
      <c r="O12" s="20">
        <v>200.86045000000001</v>
      </c>
      <c r="P12" s="20">
        <v>252.52163000000002</v>
      </c>
      <c r="Q12" s="20">
        <v>249.90352999999999</v>
      </c>
      <c r="R12" s="20">
        <v>247.20735000000002</v>
      </c>
      <c r="S12" s="20">
        <v>252.01224999999999</v>
      </c>
      <c r="T12" s="20">
        <v>254</v>
      </c>
      <c r="U12" s="20">
        <v>256</v>
      </c>
      <c r="V12" s="20">
        <v>265.66289999999998</v>
      </c>
      <c r="Z12" s="274"/>
    </row>
    <row r="13" spans="2:26">
      <c r="B13" s="3" t="s">
        <v>69</v>
      </c>
      <c r="C13" s="3"/>
      <c r="D13" s="20">
        <v>30.1</v>
      </c>
      <c r="E13" s="20">
        <v>44.048000000000002</v>
      </c>
      <c r="F13" s="20">
        <v>76.762</v>
      </c>
      <c r="G13" s="20">
        <v>66.012</v>
      </c>
      <c r="H13" s="20">
        <v>131.83699999999999</v>
      </c>
      <c r="I13" s="20">
        <v>149.423</v>
      </c>
      <c r="J13" s="20">
        <v>103.754</v>
      </c>
      <c r="K13" s="20">
        <v>156.673</v>
      </c>
      <c r="L13" s="20">
        <v>302.38200000000001</v>
      </c>
      <c r="M13" s="20">
        <v>347.33356999999995</v>
      </c>
      <c r="N13" s="20">
        <v>415.98500000000001</v>
      </c>
      <c r="O13" s="20">
        <v>424.20234000000005</v>
      </c>
      <c r="P13" s="20">
        <v>369.15733</v>
      </c>
      <c r="Q13" s="20">
        <v>664.16</v>
      </c>
      <c r="R13" s="20">
        <v>613.48575000000005</v>
      </c>
      <c r="S13" s="20">
        <v>636.45948999999996</v>
      </c>
      <c r="T13" s="20">
        <v>501</v>
      </c>
      <c r="U13" s="20">
        <v>492</v>
      </c>
      <c r="V13" s="20">
        <v>513.33576000000005</v>
      </c>
      <c r="Z13" s="274"/>
    </row>
    <row r="14" spans="2:26">
      <c r="B14" s="3" t="s">
        <v>70</v>
      </c>
      <c r="C14" s="3"/>
      <c r="D14" s="20">
        <v>165.96529999999998</v>
      </c>
      <c r="E14" s="20">
        <v>122.344021</v>
      </c>
      <c r="F14" s="20">
        <v>268.994778</v>
      </c>
      <c r="G14" s="20">
        <v>269.68956400000002</v>
      </c>
      <c r="H14" s="20">
        <v>265.45999999999998</v>
      </c>
      <c r="I14" s="20">
        <v>401.305522</v>
      </c>
      <c r="J14" s="20">
        <v>436.70600000000002</v>
      </c>
      <c r="K14" s="20">
        <v>459.65018900000001</v>
      </c>
      <c r="L14" s="20">
        <v>1280.4611419999999</v>
      </c>
      <c r="M14" s="20">
        <v>1343.99748</v>
      </c>
      <c r="N14" s="20">
        <v>1821.2739999999999</v>
      </c>
      <c r="O14" s="20">
        <v>1766.99766</v>
      </c>
      <c r="P14" s="20">
        <v>1777.32953</v>
      </c>
      <c r="Q14" s="20">
        <v>1801.05844</v>
      </c>
      <c r="R14" s="20">
        <v>1830.93658</v>
      </c>
      <c r="S14" s="20">
        <v>1944.0936799999999</v>
      </c>
      <c r="T14" s="20">
        <v>1776</v>
      </c>
      <c r="U14" s="20">
        <v>1638</v>
      </c>
      <c r="V14" s="20">
        <v>1782.7832699999999</v>
      </c>
      <c r="Z14" s="274"/>
    </row>
    <row r="15" spans="2:26">
      <c r="B15" s="12" t="s">
        <v>71</v>
      </c>
      <c r="C15" s="12"/>
      <c r="D15" s="21">
        <v>6547.1553000000013</v>
      </c>
      <c r="E15" s="21">
        <v>11166.831928000001</v>
      </c>
      <c r="F15" s="21">
        <v>14423.04458</v>
      </c>
      <c r="G15" s="21">
        <v>15654.581909999997</v>
      </c>
      <c r="H15" s="21">
        <v>18105.601093999998</v>
      </c>
      <c r="I15" s="21">
        <v>29797.229801999998</v>
      </c>
      <c r="J15" s="21">
        <v>35049.004938999991</v>
      </c>
      <c r="K15" s="21">
        <v>37183.614639000007</v>
      </c>
      <c r="L15" s="21">
        <v>77493.517141999982</v>
      </c>
      <c r="M15" s="21">
        <v>82796.884549999988</v>
      </c>
      <c r="N15" s="21">
        <v>92550.578999999998</v>
      </c>
      <c r="O15" s="21">
        <v>97985.429469999988</v>
      </c>
      <c r="P15" s="21">
        <v>99073.244380000018</v>
      </c>
      <c r="Q15" s="21">
        <v>104168.45</v>
      </c>
      <c r="R15" s="21">
        <v>101900.63728999998</v>
      </c>
      <c r="S15" s="21">
        <v>96683.57677</v>
      </c>
      <c r="T15" s="21">
        <f>SUM(T8:T14)+1</f>
        <v>73008</v>
      </c>
      <c r="U15" s="21">
        <v>71489</v>
      </c>
      <c r="V15" s="21">
        <v>69984.988549999995</v>
      </c>
      <c r="Z15" s="274"/>
    </row>
    <row r="16" spans="2:26">
      <c r="B16" s="3"/>
      <c r="C16" s="3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Z16" s="274"/>
    </row>
    <row r="17" spans="2:26">
      <c r="B17" s="10" t="s">
        <v>72</v>
      </c>
      <c r="C17" s="1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Z17" s="274"/>
    </row>
    <row r="18" spans="2:26">
      <c r="B18" s="3" t="s">
        <v>73</v>
      </c>
      <c r="C18" s="3"/>
      <c r="D18" s="20">
        <v>352.74599999999998</v>
      </c>
      <c r="E18" s="20">
        <v>428.79599999999999</v>
      </c>
      <c r="F18" s="20">
        <v>380.529</v>
      </c>
      <c r="G18" s="20">
        <v>279.33600000000001</v>
      </c>
      <c r="H18" s="20">
        <v>217.93600000000001</v>
      </c>
      <c r="I18" s="20">
        <v>402.66300000000001</v>
      </c>
      <c r="J18" s="20">
        <v>530.70699999999999</v>
      </c>
      <c r="K18" s="20">
        <v>389.27596999999997</v>
      </c>
      <c r="L18" s="20">
        <v>2775.4</v>
      </c>
      <c r="M18" s="20">
        <v>4129.0819299999994</v>
      </c>
      <c r="N18" s="20">
        <v>5185.3010000000004</v>
      </c>
      <c r="O18" s="20">
        <v>4235.9686700000002</v>
      </c>
      <c r="P18" s="20">
        <v>4081.0803100000003</v>
      </c>
      <c r="Q18" s="20">
        <v>4545.4021600000005</v>
      </c>
      <c r="R18" s="20">
        <v>4780.9917300000006</v>
      </c>
      <c r="S18" s="20">
        <v>3714.8700600000002</v>
      </c>
      <c r="T18" s="20">
        <v>3218</v>
      </c>
      <c r="U18" s="20">
        <v>3385</v>
      </c>
      <c r="V18" s="20">
        <v>3799.03359</v>
      </c>
      <c r="Z18" s="274"/>
    </row>
    <row r="19" spans="2:26">
      <c r="B19" s="3" t="s">
        <v>74</v>
      </c>
      <c r="C19" s="3"/>
      <c r="D19" s="20">
        <v>959.41300000000001</v>
      </c>
      <c r="E19" s="20">
        <v>1091.9380000000001</v>
      </c>
      <c r="F19" s="20">
        <v>1502</v>
      </c>
      <c r="G19" s="20">
        <v>1159.845</v>
      </c>
      <c r="H19" s="20">
        <v>1239</v>
      </c>
      <c r="I19" s="20">
        <v>1353.3630000000001</v>
      </c>
      <c r="J19" s="20">
        <v>2145</v>
      </c>
      <c r="K19" s="20">
        <v>3018.1824700000002</v>
      </c>
      <c r="L19" s="20">
        <v>4406</v>
      </c>
      <c r="M19" s="20">
        <v>3958.1366199999998</v>
      </c>
      <c r="N19" s="20">
        <v>5566.9</v>
      </c>
      <c r="O19" s="20">
        <v>6899.6012300000002</v>
      </c>
      <c r="P19" s="20">
        <v>5253.3892599999999</v>
      </c>
      <c r="Q19" s="20">
        <v>5701.81</v>
      </c>
      <c r="R19" s="20">
        <v>6111.9632199999996</v>
      </c>
      <c r="S19" s="20">
        <v>6411.5879000000004</v>
      </c>
      <c r="T19" s="20">
        <v>4960</v>
      </c>
      <c r="U19" s="20">
        <v>4634</v>
      </c>
      <c r="V19" s="20">
        <v>5234.4895500000002</v>
      </c>
      <c r="X19" s="109"/>
      <c r="Z19" s="274"/>
    </row>
    <row r="20" spans="2:26">
      <c r="B20" s="3" t="s">
        <v>75</v>
      </c>
      <c r="C20" s="3"/>
      <c r="D20" s="20">
        <v>-0.40000000000000036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65</v>
      </c>
      <c r="K20" s="20">
        <v>53.634720000000002</v>
      </c>
      <c r="L20" s="20">
        <v>177</v>
      </c>
      <c r="M20" s="20">
        <v>0</v>
      </c>
      <c r="N20" s="20">
        <v>467.70499999999998</v>
      </c>
      <c r="O20" s="20">
        <v>419.88367</v>
      </c>
      <c r="P20" s="20">
        <v>790.22281999999996</v>
      </c>
      <c r="Q20" s="20">
        <v>885.4543000000001</v>
      </c>
      <c r="R20" s="20">
        <v>784.10764000000006</v>
      </c>
      <c r="S20" s="20">
        <v>794.57118000000003</v>
      </c>
      <c r="T20" s="20">
        <v>13</v>
      </c>
      <c r="U20" s="20">
        <v>48</v>
      </c>
      <c r="V20" s="20">
        <v>171.54732999999999</v>
      </c>
      <c r="Z20" s="274"/>
    </row>
    <row r="21" spans="2:26">
      <c r="B21" s="3" t="s">
        <v>76</v>
      </c>
      <c r="C21" s="3"/>
      <c r="D21" s="20">
        <v>36.347999999999999</v>
      </c>
      <c r="E21" s="20">
        <v>24.292999999999999</v>
      </c>
      <c r="F21" s="20">
        <v>0.04</v>
      </c>
      <c r="G21" s="20">
        <v>0</v>
      </c>
      <c r="H21" s="20">
        <v>0</v>
      </c>
      <c r="I21" s="20">
        <v>0</v>
      </c>
      <c r="J21" s="20">
        <v>0</v>
      </c>
      <c r="K21" s="20"/>
      <c r="L21" s="20">
        <v>0</v>
      </c>
      <c r="M21" s="20"/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8" t="s">
        <v>35</v>
      </c>
      <c r="U21" s="208" t="s">
        <v>35</v>
      </c>
      <c r="V21" s="20">
        <v>0</v>
      </c>
      <c r="Z21" s="274"/>
    </row>
    <row r="22" spans="2:26">
      <c r="B22" s="3" t="s">
        <v>77</v>
      </c>
      <c r="C22" s="3"/>
      <c r="D22" s="20">
        <v>362.6</v>
      </c>
      <c r="E22" s="20">
        <v>478.43</v>
      </c>
      <c r="F22" s="20">
        <v>395</v>
      </c>
      <c r="G22" s="20">
        <v>434.17</v>
      </c>
      <c r="H22" s="20">
        <v>442</v>
      </c>
      <c r="I22" s="20">
        <v>536.346</v>
      </c>
      <c r="J22" s="20">
        <v>649.87</v>
      </c>
      <c r="K22" s="20">
        <v>785.27817000000005</v>
      </c>
      <c r="L22" s="20">
        <v>1381.2719999999999</v>
      </c>
      <c r="M22" s="20">
        <v>1140.5526399999999</v>
      </c>
      <c r="N22" s="20">
        <v>1567.991</v>
      </c>
      <c r="O22" s="20">
        <v>2015.09826</v>
      </c>
      <c r="P22" s="20">
        <v>1483.6492000000001</v>
      </c>
      <c r="Q22" s="20">
        <v>1881.2749699999999</v>
      </c>
      <c r="R22" s="20">
        <v>1980.9943999999998</v>
      </c>
      <c r="S22" s="20">
        <v>1632.6152400000001</v>
      </c>
      <c r="T22" s="20">
        <v>3788</v>
      </c>
      <c r="U22" s="20">
        <v>3585</v>
      </c>
      <c r="V22" s="20">
        <v>1839.56</v>
      </c>
      <c r="Z22" s="274"/>
    </row>
    <row r="23" spans="2:26">
      <c r="B23" s="3" t="s">
        <v>78</v>
      </c>
      <c r="C23" s="3"/>
      <c r="D23" s="20">
        <v>109.655</v>
      </c>
      <c r="E23" s="20">
        <v>290.572</v>
      </c>
      <c r="F23" s="20">
        <v>86</v>
      </c>
      <c r="G23" s="20">
        <v>285.029</v>
      </c>
      <c r="H23" s="20">
        <v>377.41300000000001</v>
      </c>
      <c r="I23" s="20">
        <v>674.87300000000005</v>
      </c>
      <c r="J23" s="20">
        <v>186</v>
      </c>
      <c r="K23" s="20">
        <v>221.48644000000002</v>
      </c>
      <c r="L23" s="20">
        <v>377</v>
      </c>
      <c r="M23" s="20">
        <v>1662.0694099999998</v>
      </c>
      <c r="N23" s="20">
        <v>1090.3789999999999</v>
      </c>
      <c r="O23" s="20">
        <v>1009.4895600000001</v>
      </c>
      <c r="P23" s="20">
        <v>710.43762000000004</v>
      </c>
      <c r="Q23" s="20">
        <v>645.73345999999992</v>
      </c>
      <c r="R23" s="20">
        <v>609.61032999999998</v>
      </c>
      <c r="S23" s="20">
        <v>620.78986999999995</v>
      </c>
      <c r="T23" s="20">
        <v>457</v>
      </c>
      <c r="U23" s="20">
        <v>701</v>
      </c>
      <c r="V23" s="20">
        <v>612.37409000000002</v>
      </c>
      <c r="Z23" s="274"/>
    </row>
    <row r="24" spans="2:26">
      <c r="B24" s="3" t="s">
        <v>79</v>
      </c>
      <c r="C24" s="3"/>
      <c r="D24" s="20">
        <v>192.7</v>
      </c>
      <c r="E24" s="20">
        <v>194.036</v>
      </c>
      <c r="F24" s="20">
        <v>204.488</v>
      </c>
      <c r="G24" s="20">
        <v>203.87299999999999</v>
      </c>
      <c r="H24" s="20">
        <v>195.46799999999999</v>
      </c>
      <c r="I24" s="20">
        <v>195.49299999999999</v>
      </c>
      <c r="J24" s="20">
        <v>195.57599999999999</v>
      </c>
      <c r="K24" s="20">
        <v>195.29900000000001</v>
      </c>
      <c r="L24" s="20">
        <v>4.0000000000000001E-3</v>
      </c>
      <c r="M24" s="20">
        <v>1532.9145900000001</v>
      </c>
      <c r="N24" s="20">
        <v>6.2850000000000001</v>
      </c>
      <c r="O24" s="20">
        <v>3.9999999984274837E-5</v>
      </c>
      <c r="P24" s="20">
        <v>17.621179999999999</v>
      </c>
      <c r="Q24" s="20">
        <v>17.36149</v>
      </c>
      <c r="R24" s="20">
        <v>2.4954399999999999</v>
      </c>
      <c r="S24" s="20">
        <v>0.11677999999999999</v>
      </c>
      <c r="T24" s="20">
        <v>0</v>
      </c>
      <c r="U24" s="208" t="s">
        <v>35</v>
      </c>
      <c r="V24" s="208">
        <v>0</v>
      </c>
      <c r="Z24" s="274"/>
    </row>
    <row r="25" spans="2:26">
      <c r="B25" s="3" t="s">
        <v>80</v>
      </c>
      <c r="C25" s="3"/>
      <c r="D25" s="20">
        <v>2317.6</v>
      </c>
      <c r="E25" s="20">
        <v>3331.0210000000002</v>
      </c>
      <c r="F25" s="20">
        <v>3374.567</v>
      </c>
      <c r="G25" s="20">
        <v>6715.2169999999996</v>
      </c>
      <c r="H25" s="20">
        <v>14104.441999999999</v>
      </c>
      <c r="I25" s="20">
        <v>12221.663</v>
      </c>
      <c r="J25" s="20">
        <v>9723.8670000000002</v>
      </c>
      <c r="K25" s="20">
        <v>15031.306</v>
      </c>
      <c r="L25" s="20">
        <v>5809.7960000000003</v>
      </c>
      <c r="M25" s="20">
        <v>10227.007089999999</v>
      </c>
      <c r="N25" s="20">
        <v>8878.7019999999993</v>
      </c>
      <c r="O25" s="20">
        <v>6197.8560900000002</v>
      </c>
      <c r="P25" s="20">
        <v>4661.6258600000001</v>
      </c>
      <c r="Q25" s="20">
        <v>3951.9686499999998</v>
      </c>
      <c r="R25" s="20">
        <v>5520.1397200000001</v>
      </c>
      <c r="S25" s="20">
        <v>3683.3002999999999</v>
      </c>
      <c r="T25" s="20">
        <v>3341</v>
      </c>
      <c r="U25" s="20">
        <v>3203</v>
      </c>
      <c r="V25" s="20">
        <v>4052.0876400000002</v>
      </c>
      <c r="Z25" s="274"/>
    </row>
    <row r="26" spans="2:26">
      <c r="B26" s="3" t="s">
        <v>81</v>
      </c>
      <c r="C26" s="3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6911</v>
      </c>
      <c r="U26" s="20">
        <v>602</v>
      </c>
      <c r="V26" s="20">
        <v>0</v>
      </c>
      <c r="Z26" s="274"/>
    </row>
    <row r="27" spans="2:26">
      <c r="B27" s="12" t="s">
        <v>82</v>
      </c>
      <c r="C27" s="12"/>
      <c r="D27" s="21">
        <v>4330.6620000000003</v>
      </c>
      <c r="E27" s="21">
        <v>5839.0860000000002</v>
      </c>
      <c r="F27" s="21">
        <v>5942.6239999999998</v>
      </c>
      <c r="G27" s="21">
        <v>9077.4699999999993</v>
      </c>
      <c r="H27" s="21">
        <v>16576.258999999998</v>
      </c>
      <c r="I27" s="21">
        <v>15384.401000000002</v>
      </c>
      <c r="J27" s="21">
        <v>13496.02</v>
      </c>
      <c r="K27" s="21">
        <v>19694.463</v>
      </c>
      <c r="L27" s="21">
        <v>14926.472000000002</v>
      </c>
      <c r="M27" s="21">
        <v>22649.762279999999</v>
      </c>
      <c r="N27" s="21">
        <v>22763.262999999999</v>
      </c>
      <c r="O27" s="21">
        <v>20777.89762</v>
      </c>
      <c r="P27" s="21">
        <v>16998.026250000003</v>
      </c>
      <c r="Q27" s="21">
        <v>17629.009999999998</v>
      </c>
      <c r="R27" s="21">
        <v>19790.302479999998</v>
      </c>
      <c r="S27" s="21">
        <v>16857.851330000001</v>
      </c>
      <c r="T27" s="21">
        <f>SUM(T18:T26)</f>
        <v>22688</v>
      </c>
      <c r="U27" s="21">
        <v>16158</v>
      </c>
      <c r="V27" s="21">
        <v>15709.092199999999</v>
      </c>
      <c r="Y27" s="109"/>
      <c r="Z27" s="274"/>
    </row>
    <row r="28" spans="2:26">
      <c r="B28" s="3"/>
      <c r="C28" s="3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Z28" s="274"/>
    </row>
    <row r="29" spans="2:26">
      <c r="B29" s="12" t="s">
        <v>83</v>
      </c>
      <c r="C29" s="12"/>
      <c r="D29" s="21">
        <v>10877.817300000002</v>
      </c>
      <c r="E29" s="21">
        <v>17005.917928000003</v>
      </c>
      <c r="F29" s="21">
        <v>20365.668579999998</v>
      </c>
      <c r="G29" s="21">
        <v>24732.051909999995</v>
      </c>
      <c r="H29" s="21">
        <v>34681.860093999996</v>
      </c>
      <c r="I29" s="21">
        <v>45181.630802</v>
      </c>
      <c r="J29" s="21">
        <v>48545.024938999995</v>
      </c>
      <c r="K29" s="21">
        <v>56878.07763900001</v>
      </c>
      <c r="L29" s="21">
        <v>92419.989141999977</v>
      </c>
      <c r="M29" s="21">
        <v>105446.64682999998</v>
      </c>
      <c r="N29" s="21">
        <v>115313.842</v>
      </c>
      <c r="O29" s="126">
        <v>118763.32708999999</v>
      </c>
      <c r="P29" s="126">
        <v>116071.27063000001</v>
      </c>
      <c r="Q29" s="126">
        <v>121797.45901999999</v>
      </c>
      <c r="R29" s="126">
        <v>121690.93976999998</v>
      </c>
      <c r="S29" s="126">
        <v>113541.4281</v>
      </c>
      <c r="T29" s="126">
        <f>T15+T27</f>
        <v>95696</v>
      </c>
      <c r="U29" s="126">
        <v>87648</v>
      </c>
      <c r="V29" s="126">
        <v>85694.080749999994</v>
      </c>
      <c r="W29" s="22"/>
      <c r="Z29" s="274"/>
    </row>
    <row r="30" spans="2:26">
      <c r="B30" s="13"/>
      <c r="C30" s="13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Z30" s="274"/>
    </row>
    <row r="31" spans="2:26">
      <c r="B31" s="10" t="s">
        <v>84</v>
      </c>
      <c r="C31" s="1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Z31" s="275"/>
    </row>
    <row r="32" spans="2:26">
      <c r="B32" s="10"/>
      <c r="C32" s="1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Z32" s="274"/>
    </row>
    <row r="33" spans="2:26">
      <c r="B33" s="10" t="s">
        <v>85</v>
      </c>
      <c r="C33" s="1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Z33" s="274"/>
    </row>
    <row r="34" spans="2:26">
      <c r="B34" s="3" t="s">
        <v>86</v>
      </c>
      <c r="C34" s="3"/>
      <c r="D34" s="20">
        <v>0.86199999999999999</v>
      </c>
      <c r="E34" s="20">
        <v>1.085</v>
      </c>
      <c r="F34" s="20">
        <v>1.07</v>
      </c>
      <c r="G34" s="20">
        <v>1.175</v>
      </c>
      <c r="H34" s="20">
        <v>1.278</v>
      </c>
      <c r="I34" s="20">
        <v>1.387</v>
      </c>
      <c r="J34" s="20">
        <v>1.403</v>
      </c>
      <c r="K34" s="20">
        <v>1.5009999999999999</v>
      </c>
      <c r="L34" s="20">
        <v>1.6</v>
      </c>
      <c r="M34" s="20">
        <v>1.7</v>
      </c>
      <c r="N34" s="20">
        <v>1.7210000000000001</v>
      </c>
      <c r="O34" s="20">
        <v>2</v>
      </c>
      <c r="P34" s="20">
        <v>1.74675</v>
      </c>
      <c r="Q34" s="20">
        <v>1.7466400000000002</v>
      </c>
      <c r="R34" s="20">
        <v>2.29</v>
      </c>
      <c r="S34" s="20">
        <v>2.2888899999999999</v>
      </c>
      <c r="T34" s="20">
        <v>2</v>
      </c>
      <c r="U34" s="20">
        <v>2</v>
      </c>
      <c r="V34" s="20">
        <v>2.3029999999999999</v>
      </c>
      <c r="Z34" s="274"/>
    </row>
    <row r="35" spans="2:26">
      <c r="B35" s="3" t="s">
        <v>87</v>
      </c>
      <c r="C35" s="3"/>
      <c r="D35" s="20">
        <v>5300.5</v>
      </c>
      <c r="E35" s="20">
        <v>7632.2737430000006</v>
      </c>
      <c r="F35" s="20">
        <v>9097</v>
      </c>
      <c r="G35" s="20">
        <v>14866</v>
      </c>
      <c r="H35" s="20">
        <v>22542.648616999999</v>
      </c>
      <c r="I35" s="20">
        <v>29475</v>
      </c>
      <c r="J35" s="20">
        <v>31403</v>
      </c>
      <c r="K35" s="20">
        <v>38220</v>
      </c>
      <c r="L35" s="20">
        <v>42433</v>
      </c>
      <c r="M35" s="20">
        <v>48163.391090000005</v>
      </c>
      <c r="N35" s="20">
        <v>54545.152000000002</v>
      </c>
      <c r="O35" s="20">
        <v>56134</v>
      </c>
      <c r="P35" s="176">
        <v>55886</v>
      </c>
      <c r="Q35" s="176">
        <v>57455</v>
      </c>
      <c r="R35" s="176">
        <v>59651.328659999999</v>
      </c>
      <c r="S35" s="176">
        <v>59891.156679999993</v>
      </c>
      <c r="T35" s="176">
        <v>60932</v>
      </c>
      <c r="U35" s="176">
        <v>61801</v>
      </c>
      <c r="V35" s="20">
        <v>61849.345999999998</v>
      </c>
      <c r="Z35" s="274"/>
    </row>
    <row r="36" spans="2:26">
      <c r="B36" s="3" t="s">
        <v>88</v>
      </c>
      <c r="C36" s="3"/>
      <c r="D36" s="20">
        <v>142.005686</v>
      </c>
      <c r="E36" s="20">
        <v>-348.072</v>
      </c>
      <c r="F36" s="20">
        <v>-555</v>
      </c>
      <c r="G36" s="20">
        <v>-1296</v>
      </c>
      <c r="H36" s="20">
        <v>-701.46699999999998</v>
      </c>
      <c r="I36" s="20">
        <v>-920</v>
      </c>
      <c r="J36" s="20">
        <v>-645</v>
      </c>
      <c r="K36" s="20">
        <v>-334</v>
      </c>
      <c r="L36" s="20">
        <v>124</v>
      </c>
      <c r="M36" s="20">
        <v>2938.39</v>
      </c>
      <c r="N36" s="20">
        <v>5486.1270000000004</v>
      </c>
      <c r="O36" s="20">
        <v>4532</v>
      </c>
      <c r="P36" s="176">
        <v>4945</v>
      </c>
      <c r="Q36" s="176">
        <v>8016</v>
      </c>
      <c r="R36" s="176">
        <v>6911.4854799999994</v>
      </c>
      <c r="S36" s="176">
        <v>3579.7406699999992</v>
      </c>
      <c r="T36" s="176">
        <v>5826</v>
      </c>
      <c r="U36" s="176">
        <v>4321</v>
      </c>
      <c r="V36" s="20">
        <v>3473.1410000000001</v>
      </c>
      <c r="Z36" s="274"/>
    </row>
    <row r="37" spans="2:26">
      <c r="B37" s="3" t="s">
        <v>89</v>
      </c>
      <c r="C37" s="3"/>
      <c r="D37" s="20">
        <v>925.28800000000001</v>
      </c>
      <c r="E37" s="20">
        <v>339.08592200000004</v>
      </c>
      <c r="F37" s="20">
        <v>-125</v>
      </c>
      <c r="G37" s="20">
        <v>-801</v>
      </c>
      <c r="H37" s="20">
        <v>-1588.0985000000001</v>
      </c>
      <c r="I37" s="20">
        <v>-1529</v>
      </c>
      <c r="J37" s="20">
        <v>460</v>
      </c>
      <c r="K37" s="20">
        <v>-774</v>
      </c>
      <c r="L37" s="20">
        <v>-611.15787499999999</v>
      </c>
      <c r="M37" s="20">
        <v>-779.33000000000175</v>
      </c>
      <c r="N37" s="20">
        <v>1590</v>
      </c>
      <c r="O37" s="20">
        <v>3105</v>
      </c>
      <c r="P37" s="176">
        <v>3835</v>
      </c>
      <c r="Q37" s="176">
        <v>6086</v>
      </c>
      <c r="R37" s="176">
        <v>5523.3446999999996</v>
      </c>
      <c r="S37" s="176">
        <v>3783.1016999999993</v>
      </c>
      <c r="T37" s="176">
        <v>-14341</v>
      </c>
      <c r="U37" s="176">
        <v>-16861</v>
      </c>
      <c r="V37" s="20">
        <v>-17251.77</v>
      </c>
      <c r="Z37" s="274"/>
    </row>
    <row r="38" spans="2:26">
      <c r="B38" s="12" t="s">
        <v>90</v>
      </c>
      <c r="C38" s="12"/>
      <c r="D38" s="21">
        <v>6368.6556860000001</v>
      </c>
      <c r="E38" s="21">
        <v>7624.3726650000008</v>
      </c>
      <c r="F38" s="21">
        <v>8417.07</v>
      </c>
      <c r="G38" s="21">
        <v>12771.292681000001</v>
      </c>
      <c r="H38" s="21">
        <v>20254.361116999997</v>
      </c>
      <c r="I38" s="21">
        <v>27026.477728999998</v>
      </c>
      <c r="J38" s="21">
        <v>31219.094553999996</v>
      </c>
      <c r="K38" s="21">
        <v>37114</v>
      </c>
      <c r="L38" s="21">
        <v>41947.442125000001</v>
      </c>
      <c r="M38" s="21">
        <v>50324.151089999999</v>
      </c>
      <c r="N38" s="21">
        <v>61623</v>
      </c>
      <c r="O38" s="21">
        <v>63773</v>
      </c>
      <c r="P38" s="21">
        <v>64667.746749999998</v>
      </c>
      <c r="Q38" s="21">
        <v>71558.746639999998</v>
      </c>
      <c r="R38" s="21">
        <v>72088.448839999997</v>
      </c>
      <c r="S38" s="21">
        <v>67256.287939999995</v>
      </c>
      <c r="T38" s="21">
        <v>52419</v>
      </c>
      <c r="U38" s="21">
        <v>49264</v>
      </c>
      <c r="V38" s="21">
        <v>48073.011729999998</v>
      </c>
      <c r="Z38" s="274"/>
    </row>
    <row r="39" spans="2:26">
      <c r="B39" s="3" t="s">
        <v>29</v>
      </c>
      <c r="C39" s="3"/>
      <c r="D39" s="22">
        <v>25.065999999999999</v>
      </c>
      <c r="E39" s="22">
        <v>24.573</v>
      </c>
      <c r="F39" s="22">
        <v>23.710999999999999</v>
      </c>
      <c r="G39" s="22">
        <v>13.43</v>
      </c>
      <c r="H39" s="22">
        <v>12.925000000000001</v>
      </c>
      <c r="I39" s="22">
        <v>12.914999999999999</v>
      </c>
      <c r="J39" s="22">
        <v>44.555999999999997</v>
      </c>
      <c r="K39" s="22">
        <v>43.302999999999997</v>
      </c>
      <c r="L39" s="22">
        <v>227.745</v>
      </c>
      <c r="M39" s="22">
        <v>214.83023</v>
      </c>
      <c r="N39" s="22">
        <v>255.11199999999999</v>
      </c>
      <c r="O39" s="22">
        <v>209</v>
      </c>
      <c r="P39" s="22">
        <v>53.090580000000003</v>
      </c>
      <c r="Q39" s="22">
        <v>64.734160000000003</v>
      </c>
      <c r="R39" s="22">
        <v>65.139660000000006</v>
      </c>
      <c r="S39" s="22">
        <v>64.200089999999989</v>
      </c>
      <c r="T39" s="22">
        <v>64</v>
      </c>
      <c r="U39" s="22">
        <v>866</v>
      </c>
      <c r="V39" s="22">
        <v>866.19934999999998</v>
      </c>
      <c r="Z39" s="274"/>
    </row>
    <row r="40" spans="2:26">
      <c r="B40" s="12" t="s">
        <v>91</v>
      </c>
      <c r="C40" s="12"/>
      <c r="D40" s="21">
        <v>6393.7216859999999</v>
      </c>
      <c r="E40" s="21">
        <v>7648.9456650000011</v>
      </c>
      <c r="F40" s="21">
        <v>8440.780999999999</v>
      </c>
      <c r="G40" s="21">
        <v>12784.722681000001</v>
      </c>
      <c r="H40" s="21">
        <v>20267.286116999996</v>
      </c>
      <c r="I40" s="21">
        <v>27039.392728999999</v>
      </c>
      <c r="J40" s="21">
        <v>31263.650553999996</v>
      </c>
      <c r="K40" s="21">
        <v>37157</v>
      </c>
      <c r="L40" s="21">
        <v>42175.187125000004</v>
      </c>
      <c r="M40" s="21">
        <v>50538.981489999998</v>
      </c>
      <c r="N40" s="21">
        <v>61878.112000000001</v>
      </c>
      <c r="O40" s="21">
        <v>63982</v>
      </c>
      <c r="P40" s="21">
        <v>64720.837329999995</v>
      </c>
      <c r="Q40" s="21">
        <v>71623.480800000005</v>
      </c>
      <c r="R40" s="21">
        <v>72153.588499999998</v>
      </c>
      <c r="S40" s="21">
        <v>67320.488029999993</v>
      </c>
      <c r="T40" s="21">
        <v>52482</v>
      </c>
      <c r="U40" s="21">
        <v>50130</v>
      </c>
      <c r="V40" s="21">
        <v>48939.211080000001</v>
      </c>
      <c r="Z40" s="274"/>
    </row>
    <row r="41" spans="2:26">
      <c r="B41" s="3"/>
      <c r="C41" s="3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Z41" s="274"/>
    </row>
    <row r="42" spans="2:26">
      <c r="B42" s="10" t="s">
        <v>92</v>
      </c>
      <c r="C42" s="1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Z42" s="274"/>
    </row>
    <row r="43" spans="2:26">
      <c r="B43" s="3" t="s">
        <v>93</v>
      </c>
      <c r="C43" s="3"/>
      <c r="D43" s="20">
        <v>221.80799999999999</v>
      </c>
      <c r="E43" s="20">
        <v>213.97300000000001</v>
      </c>
      <c r="F43" s="20">
        <v>266.60199999999998</v>
      </c>
      <c r="G43" s="20">
        <v>264.18</v>
      </c>
      <c r="H43" s="20">
        <v>243.65700000000001</v>
      </c>
      <c r="I43" s="20">
        <v>1401.32</v>
      </c>
      <c r="J43" s="20">
        <v>602.66200000000003</v>
      </c>
      <c r="K43" s="20">
        <v>750.46500000000003</v>
      </c>
      <c r="L43" s="20">
        <v>13017.856</v>
      </c>
      <c r="M43" s="20">
        <v>9172.45975</v>
      </c>
      <c r="N43" s="20">
        <v>18168.800999999999</v>
      </c>
      <c r="O43" s="20">
        <v>18189.201860000001</v>
      </c>
      <c r="P43" s="20">
        <v>19560.007430000001</v>
      </c>
      <c r="Q43" s="20">
        <f>19729.84941-17059</f>
        <v>2670.8494099999989</v>
      </c>
      <c r="R43" s="20">
        <v>18742.917899999997</v>
      </c>
      <c r="S43" s="20">
        <f>18792.87049-1875</f>
        <v>16917.870490000001</v>
      </c>
      <c r="T43" s="20">
        <v>10795</v>
      </c>
      <c r="U43" s="20">
        <v>1876.183</v>
      </c>
      <c r="V43" s="20">
        <v>6148.6261599999998</v>
      </c>
      <c r="Z43" s="274"/>
    </row>
    <row r="44" spans="2:26">
      <c r="B44" s="3" t="s">
        <v>94</v>
      </c>
      <c r="C44" s="3"/>
      <c r="D44" s="20">
        <v>0</v>
      </c>
      <c r="E44" s="20">
        <v>965.87800000000004</v>
      </c>
      <c r="F44" s="20">
        <v>908.30200000000002</v>
      </c>
      <c r="G44" s="20">
        <v>1.845</v>
      </c>
      <c r="H44" s="20">
        <v>0.66500000000000004</v>
      </c>
      <c r="I44" s="20">
        <v>32.454000000000001</v>
      </c>
      <c r="J44" s="20">
        <v>78.975999999999999</v>
      </c>
      <c r="K44" s="20">
        <v>137.13999999999999</v>
      </c>
      <c r="L44" s="20">
        <v>112.434</v>
      </c>
      <c r="M44" s="20">
        <v>132.07540999999941</v>
      </c>
      <c r="N44" s="20">
        <v>65.841999999999999</v>
      </c>
      <c r="O44" s="20">
        <v>60.492689999999982</v>
      </c>
      <c r="P44" s="20">
        <v>52.451260000000048</v>
      </c>
      <c r="Q44" s="20">
        <v>206.93345000000002</v>
      </c>
      <c r="R44" s="20">
        <v>178.93446</v>
      </c>
      <c r="S44" s="20">
        <v>165.49741</v>
      </c>
      <c r="T44" s="20">
        <v>171</v>
      </c>
      <c r="U44" s="20">
        <v>189</v>
      </c>
      <c r="V44" s="20">
        <v>196.71265</v>
      </c>
      <c r="Z44" s="274"/>
    </row>
    <row r="45" spans="2:26">
      <c r="B45" s="3" t="s">
        <v>95</v>
      </c>
      <c r="C45" s="3"/>
      <c r="D45" s="20">
        <v>175.542</v>
      </c>
      <c r="E45" s="20">
        <v>199.26206299999998</v>
      </c>
      <c r="F45" s="20">
        <v>205.70912300000001</v>
      </c>
      <c r="G45" s="20">
        <v>215.09448</v>
      </c>
      <c r="H45" s="20">
        <v>237.00700000000001</v>
      </c>
      <c r="I45" s="20">
        <v>341.04852699999998</v>
      </c>
      <c r="J45" s="20">
        <v>344.30399999999997</v>
      </c>
      <c r="K45" s="20">
        <v>388.312229</v>
      </c>
      <c r="L45" s="20">
        <v>800.025936</v>
      </c>
      <c r="M45" s="20">
        <v>747.20620000000008</v>
      </c>
      <c r="N45" s="20">
        <v>1004.5309999999999</v>
      </c>
      <c r="O45" s="20">
        <v>968.49802</v>
      </c>
      <c r="P45" s="20">
        <v>1044.38123</v>
      </c>
      <c r="Q45" s="20">
        <v>1177.1326999999999</v>
      </c>
      <c r="R45" s="20">
        <v>1124.99506</v>
      </c>
      <c r="S45" s="20">
        <v>1159.2648000000002</v>
      </c>
      <c r="T45" s="20">
        <v>1024</v>
      </c>
      <c r="U45" s="20">
        <v>1140.8409999999999</v>
      </c>
      <c r="V45" s="20">
        <v>1088.88858</v>
      </c>
      <c r="Z45" s="274"/>
    </row>
    <row r="46" spans="2:26">
      <c r="B46" s="3" t="s">
        <v>96</v>
      </c>
      <c r="C46" s="3"/>
      <c r="D46" s="20">
        <v>104.30199999999999</v>
      </c>
      <c r="E46" s="20">
        <v>393.75400000000002</v>
      </c>
      <c r="F46" s="20">
        <v>128.74199999999999</v>
      </c>
      <c r="G46" s="20">
        <v>128.018</v>
      </c>
      <c r="H46" s="20">
        <v>162.47900000000001</v>
      </c>
      <c r="I46" s="20">
        <v>153.536</v>
      </c>
      <c r="J46" s="20">
        <v>87.96</v>
      </c>
      <c r="K46" s="20">
        <v>86.38</v>
      </c>
      <c r="L46" s="20">
        <v>154.994</v>
      </c>
      <c r="M46" s="20">
        <v>142.44905</v>
      </c>
      <c r="N46" s="20">
        <v>180.45400000000001</v>
      </c>
      <c r="O46" s="20">
        <v>212.93042000000003</v>
      </c>
      <c r="P46" s="20">
        <v>117.7878</v>
      </c>
      <c r="Q46" s="20">
        <v>118.59</v>
      </c>
      <c r="R46" s="20">
        <v>57.733940000000004</v>
      </c>
      <c r="S46" s="20">
        <v>56.491330000000005</v>
      </c>
      <c r="T46" s="20">
        <v>52</v>
      </c>
      <c r="U46" s="20">
        <v>49.911000000000001</v>
      </c>
      <c r="V46" s="20">
        <v>51.39546</v>
      </c>
      <c r="Z46" s="274"/>
    </row>
    <row r="47" spans="2:26">
      <c r="B47" s="3" t="s">
        <v>97</v>
      </c>
      <c r="C47" s="3"/>
      <c r="D47" s="20">
        <v>411.8</v>
      </c>
      <c r="E47" s="20">
        <v>3572.41455</v>
      </c>
      <c r="F47" s="20">
        <v>5719.4266689999995</v>
      </c>
      <c r="G47" s="20">
        <v>6934.1979650000003</v>
      </c>
      <c r="H47" s="20">
        <v>9116.0294549999999</v>
      </c>
      <c r="I47" s="20">
        <v>11071.070061999999</v>
      </c>
      <c r="J47" s="20">
        <v>9374.2375049999991</v>
      </c>
      <c r="K47" s="20">
        <v>10652.979504999999</v>
      </c>
      <c r="L47" s="20">
        <v>8487</v>
      </c>
      <c r="M47" s="20">
        <v>11104.41547</v>
      </c>
      <c r="N47" s="20">
        <v>6321.6689999999999</v>
      </c>
      <c r="O47" s="20">
        <v>5428.4433600000002</v>
      </c>
      <c r="P47" s="20">
        <v>4496.8512300000002</v>
      </c>
      <c r="Q47" s="20">
        <v>3642.9297000000001</v>
      </c>
      <c r="R47" s="20">
        <v>3212.0607799999998</v>
      </c>
      <c r="S47" s="20">
        <v>3302.5382400000003</v>
      </c>
      <c r="T47" s="20">
        <v>1980</v>
      </c>
      <c r="U47" s="20">
        <v>1760.66</v>
      </c>
      <c r="V47" s="20">
        <v>1616.7781500000001</v>
      </c>
      <c r="Z47" s="274"/>
    </row>
    <row r="48" spans="2:26">
      <c r="B48" s="3" t="s">
        <v>98</v>
      </c>
      <c r="C48" s="3"/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4259</v>
      </c>
      <c r="M48" s="20">
        <v>0</v>
      </c>
      <c r="N48" s="20">
        <v>3961.5619999999999</v>
      </c>
      <c r="O48" s="20">
        <v>2969.1105400000001</v>
      </c>
      <c r="P48" s="20">
        <v>2905.2745</v>
      </c>
      <c r="Q48" s="20">
        <v>1850.66806</v>
      </c>
      <c r="R48" s="20">
        <v>1732.6506499999998</v>
      </c>
      <c r="S48" s="20">
        <v>1817.87778</v>
      </c>
      <c r="T48" s="20">
        <v>1496</v>
      </c>
      <c r="U48" s="20">
        <v>892.98299999999995</v>
      </c>
      <c r="V48" s="20">
        <v>869.97886000000005</v>
      </c>
      <c r="Z48" s="274"/>
    </row>
    <row r="49" spans="2:26">
      <c r="B49" s="3" t="s">
        <v>99</v>
      </c>
      <c r="C49" s="3"/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310</v>
      </c>
      <c r="P49" s="20">
        <v>329.47352000000001</v>
      </c>
      <c r="Q49" s="20">
        <v>375.97093999999993</v>
      </c>
      <c r="R49" s="20">
        <v>371.73351000000025</v>
      </c>
      <c r="S49" s="20">
        <v>33.414799999999985</v>
      </c>
      <c r="T49" s="20">
        <v>10</v>
      </c>
      <c r="U49" s="20">
        <v>9.3949999999999996</v>
      </c>
      <c r="V49" s="20">
        <v>5.8113789999999996</v>
      </c>
      <c r="Z49" s="274"/>
    </row>
    <row r="50" spans="2:26">
      <c r="B50" s="3" t="s">
        <v>100</v>
      </c>
      <c r="C50" s="3"/>
      <c r="D50" s="20">
        <v>25.260000000000005</v>
      </c>
      <c r="E50" s="20">
        <v>23.516999999999999</v>
      </c>
      <c r="F50" s="20">
        <v>23.263999999999999</v>
      </c>
      <c r="G50" s="20">
        <v>22.007000000000001</v>
      </c>
      <c r="H50" s="20">
        <v>17.166</v>
      </c>
      <c r="I50" s="20">
        <v>16.986000000000001</v>
      </c>
      <c r="J50" s="20">
        <v>17.157</v>
      </c>
      <c r="K50" s="20">
        <v>17.260999999999999</v>
      </c>
      <c r="L50" s="20">
        <v>19.600000000000001</v>
      </c>
      <c r="M50" s="20">
        <v>19.359810000000003</v>
      </c>
      <c r="N50" s="20">
        <v>20.018000000000001</v>
      </c>
      <c r="O50" s="20">
        <v>21.245930000000001</v>
      </c>
      <c r="P50" s="20">
        <v>10.301410000000001</v>
      </c>
      <c r="Q50" s="20">
        <v>10.79801</v>
      </c>
      <c r="R50" s="20">
        <v>12.4634</v>
      </c>
      <c r="S50" s="20">
        <v>11.70917</v>
      </c>
      <c r="T50" s="20">
        <v>13</v>
      </c>
      <c r="U50" s="20">
        <v>18.600000000000001</v>
      </c>
      <c r="V50" s="20">
        <v>19.341529999999999</v>
      </c>
      <c r="Z50" s="274"/>
    </row>
    <row r="51" spans="2:26">
      <c r="B51" s="3" t="s">
        <v>101</v>
      </c>
      <c r="C51" s="3"/>
      <c r="D51" s="20">
        <v>0</v>
      </c>
      <c r="E51" s="20">
        <v>0</v>
      </c>
      <c r="F51" s="20">
        <v>1.032</v>
      </c>
      <c r="G51" s="20">
        <v>6.6660000000000004</v>
      </c>
      <c r="H51" s="20">
        <v>28.417999999999999</v>
      </c>
      <c r="I51" s="20">
        <v>134.02699999999999</v>
      </c>
      <c r="J51" s="20">
        <v>334.74</v>
      </c>
      <c r="K51" s="20">
        <v>441.94499999999999</v>
      </c>
      <c r="L51" s="20">
        <v>592.90800000000002</v>
      </c>
      <c r="M51" s="20">
        <v>504.54983999999996</v>
      </c>
      <c r="N51" s="20">
        <v>1028.44</v>
      </c>
      <c r="O51" s="20">
        <v>858.46532999999999</v>
      </c>
      <c r="P51" s="20">
        <v>719.54535999999996</v>
      </c>
      <c r="Q51" s="20">
        <v>703.57168000000001</v>
      </c>
      <c r="R51" s="20">
        <v>813.53627000000006</v>
      </c>
      <c r="S51" s="20">
        <v>865.66092000000003</v>
      </c>
      <c r="T51" s="20">
        <v>910</v>
      </c>
      <c r="U51" s="20">
        <v>993.79100000000005</v>
      </c>
      <c r="V51" s="20">
        <v>983.28998999999999</v>
      </c>
      <c r="Z51" s="274"/>
    </row>
    <row r="52" spans="2:26">
      <c r="B52" s="3" t="s">
        <v>102</v>
      </c>
      <c r="C52" s="3"/>
      <c r="D52" s="20">
        <v>414.77300000000002</v>
      </c>
      <c r="E52" s="20">
        <v>370.613</v>
      </c>
      <c r="F52" s="20">
        <v>392.65600000000001</v>
      </c>
      <c r="G52" s="20">
        <v>483.89299999999997</v>
      </c>
      <c r="H52" s="20">
        <v>560.19600000000003</v>
      </c>
      <c r="I52" s="20">
        <v>1044.8482589999999</v>
      </c>
      <c r="J52" s="20">
        <v>1035.4970000000001</v>
      </c>
      <c r="K52" s="20">
        <v>1059.038</v>
      </c>
      <c r="L52" s="20">
        <v>6169.542015</v>
      </c>
      <c r="M52" s="20">
        <v>6550.9403300000004</v>
      </c>
      <c r="N52" s="20">
        <v>7274.4660000000003</v>
      </c>
      <c r="O52" s="20">
        <v>7201.44355</v>
      </c>
      <c r="P52" s="20">
        <v>7964.6380999999992</v>
      </c>
      <c r="Q52" s="20">
        <v>8102.0543299999999</v>
      </c>
      <c r="R52" s="20">
        <v>7864.6864000000005</v>
      </c>
      <c r="S52" s="20">
        <v>7341.9049000000005</v>
      </c>
      <c r="T52" s="20">
        <v>5885</v>
      </c>
      <c r="U52" s="20">
        <v>5830.5659999999998</v>
      </c>
      <c r="V52" s="20">
        <v>5651.0726199999999</v>
      </c>
      <c r="Z52" s="274"/>
    </row>
    <row r="53" spans="2:26">
      <c r="B53" s="12" t="s">
        <v>103</v>
      </c>
      <c r="C53" s="12"/>
      <c r="D53" s="21">
        <v>1353.4850000000001</v>
      </c>
      <c r="E53" s="21">
        <v>5739.4116130000002</v>
      </c>
      <c r="F53" s="21">
        <v>7645.733792</v>
      </c>
      <c r="G53" s="21">
        <v>8055.9014450000004</v>
      </c>
      <c r="H53" s="21">
        <v>10365.617455</v>
      </c>
      <c r="I53" s="21">
        <v>14195.289848</v>
      </c>
      <c r="J53" s="21">
        <v>11875.533504999998</v>
      </c>
      <c r="K53" s="21">
        <v>13533</v>
      </c>
      <c r="L53" s="21">
        <v>33613.359950999999</v>
      </c>
      <c r="M53" s="21">
        <v>28374.455860000002</v>
      </c>
      <c r="N53" s="21">
        <v>38025.782999999996</v>
      </c>
      <c r="O53" s="21">
        <v>36219.831700000002</v>
      </c>
      <c r="P53" s="21">
        <v>37200.711839999996</v>
      </c>
      <c r="Q53" s="21">
        <v>18859.5</v>
      </c>
      <c r="R53" s="21">
        <v>34111.712370000001</v>
      </c>
      <c r="S53" s="21">
        <v>31672.22984</v>
      </c>
      <c r="T53" s="21">
        <f>SUM(T43:T52)</f>
        <v>22336</v>
      </c>
      <c r="U53" s="21">
        <v>12761.93</v>
      </c>
      <c r="V53" s="21">
        <v>16631.895380000002</v>
      </c>
      <c r="Z53" s="274"/>
    </row>
    <row r="54" spans="2:26">
      <c r="B54" s="3"/>
      <c r="C54" s="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Z54" s="274"/>
    </row>
    <row r="55" spans="2:26">
      <c r="B55" s="10" t="s">
        <v>104</v>
      </c>
      <c r="C55" s="1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Z55" s="274"/>
    </row>
    <row r="56" spans="2:26">
      <c r="B56" s="3" t="s">
        <v>93</v>
      </c>
      <c r="C56" s="3"/>
      <c r="D56" s="20">
        <v>1097.537</v>
      </c>
      <c r="E56" s="20">
        <v>1265.31</v>
      </c>
      <c r="F56" s="20">
        <v>1848.6019999999999</v>
      </c>
      <c r="G56" s="20">
        <v>1700.259</v>
      </c>
      <c r="H56" s="20">
        <v>1203.329</v>
      </c>
      <c r="I56" s="20">
        <v>595.48599999999999</v>
      </c>
      <c r="J56" s="20">
        <v>1578.2470000000001</v>
      </c>
      <c r="K56" s="20">
        <v>1689.231</v>
      </c>
      <c r="L56" s="20">
        <v>7013.9740000000002</v>
      </c>
      <c r="M56" s="20">
        <v>13865.365689999999</v>
      </c>
      <c r="N56" s="20">
        <v>1744.6859999999999</v>
      </c>
      <c r="O56" s="20">
        <v>2333.5112999999997</v>
      </c>
      <c r="P56" s="20">
        <v>683.16138000000001</v>
      </c>
      <c r="Q56" s="20">
        <f>902.52718+17059</f>
        <v>17961.527180000001</v>
      </c>
      <c r="R56" s="20">
        <v>1395.94154</v>
      </c>
      <c r="S56" s="20">
        <f>999.32974+1875</f>
        <v>2874.3297400000001</v>
      </c>
      <c r="T56" s="20">
        <v>8946</v>
      </c>
      <c r="U56" s="20">
        <v>15349.652</v>
      </c>
      <c r="V56" s="20">
        <v>10964.165000000001</v>
      </c>
      <c r="X56" s="20"/>
      <c r="Z56" s="285"/>
    </row>
    <row r="57" spans="2:26">
      <c r="B57" s="3" t="s">
        <v>105</v>
      </c>
      <c r="C57" s="3"/>
      <c r="D57" s="20">
        <v>144.9</v>
      </c>
      <c r="E57" s="20">
        <v>243.69499999999999</v>
      </c>
      <c r="F57" s="20">
        <v>183.286</v>
      </c>
      <c r="G57" s="20">
        <v>53.671999999999997</v>
      </c>
      <c r="H57" s="20">
        <v>27.388999999999999</v>
      </c>
      <c r="I57" s="20">
        <v>125.301</v>
      </c>
      <c r="J57" s="20">
        <v>46.05</v>
      </c>
      <c r="K57" s="20">
        <v>39.340000000000003</v>
      </c>
      <c r="L57" s="20">
        <v>148.55000000000001</v>
      </c>
      <c r="M57" s="20">
        <v>207.74188000000001</v>
      </c>
      <c r="N57" s="20">
        <v>129.286</v>
      </c>
      <c r="O57" s="20">
        <v>18.096270000000001</v>
      </c>
      <c r="P57" s="20">
        <v>17.403939999999999</v>
      </c>
      <c r="Q57" s="20">
        <v>88.481710000000007</v>
      </c>
      <c r="R57" s="20">
        <v>7.4367799999999997</v>
      </c>
      <c r="S57" s="20">
        <v>18.372199999999999</v>
      </c>
      <c r="T57" s="20">
        <v>35</v>
      </c>
      <c r="U57" s="20">
        <v>89.191000000000003</v>
      </c>
      <c r="V57" s="20">
        <v>116.11744</v>
      </c>
      <c r="X57" s="20"/>
      <c r="Z57" s="274"/>
    </row>
    <row r="58" spans="2:26">
      <c r="B58" s="3" t="s">
        <v>106</v>
      </c>
      <c r="C58" s="3"/>
      <c r="D58" s="20">
        <v>37</v>
      </c>
      <c r="E58" s="20">
        <v>34.052</v>
      </c>
      <c r="F58" s="20">
        <v>34.067</v>
      </c>
      <c r="G58" s="20">
        <v>34.905999999999999</v>
      </c>
      <c r="H58" s="20">
        <v>35.448999999999998</v>
      </c>
      <c r="I58" s="20">
        <v>75.980999999999995</v>
      </c>
      <c r="J58" s="20">
        <v>54.304000000000002</v>
      </c>
      <c r="K58" s="20">
        <v>43.924999999999997</v>
      </c>
      <c r="L58" s="20">
        <v>68.765000000000001</v>
      </c>
      <c r="M58" s="20">
        <v>115.45629</v>
      </c>
      <c r="N58" s="20">
        <v>134.69200000000001</v>
      </c>
      <c r="O58" s="20">
        <v>96.494079999999997</v>
      </c>
      <c r="P58" s="20">
        <v>79</v>
      </c>
      <c r="Q58" s="20">
        <v>94.26382000000001</v>
      </c>
      <c r="R58" s="20">
        <v>57.567459999999997</v>
      </c>
      <c r="S58" s="20">
        <v>43.734780000000001</v>
      </c>
      <c r="T58" s="20">
        <v>143</v>
      </c>
      <c r="U58" s="20">
        <v>138.02000000000001</v>
      </c>
      <c r="V58" s="20">
        <v>149.37645000000001</v>
      </c>
      <c r="X58" s="20"/>
      <c r="Z58" s="274"/>
    </row>
    <row r="59" spans="2:26">
      <c r="B59" s="3" t="s">
        <v>107</v>
      </c>
      <c r="C59" s="3"/>
      <c r="D59" s="20">
        <v>844.71400000000006</v>
      </c>
      <c r="E59" s="20">
        <v>825.25599999999997</v>
      </c>
      <c r="F59" s="20">
        <v>784.28</v>
      </c>
      <c r="G59" s="20">
        <v>737.13599999999997</v>
      </c>
      <c r="H59" s="20">
        <v>774</v>
      </c>
      <c r="I59" s="20">
        <v>757.89300000000003</v>
      </c>
      <c r="J59" s="20">
        <v>859.18499999999995</v>
      </c>
      <c r="K59" s="20">
        <v>1079.7550000000001</v>
      </c>
      <c r="L59" s="20">
        <v>3602.1170000000002</v>
      </c>
      <c r="M59" s="20">
        <v>3754.6856900000002</v>
      </c>
      <c r="N59" s="20">
        <v>4139.7950000000001</v>
      </c>
      <c r="O59" s="20">
        <v>5453.8072000000002</v>
      </c>
      <c r="P59" s="20">
        <v>2809</v>
      </c>
      <c r="Q59" s="20">
        <v>3267.9467799999998</v>
      </c>
      <c r="R59" s="20">
        <v>3531.40526</v>
      </c>
      <c r="S59" s="20">
        <v>3188.19481</v>
      </c>
      <c r="T59" s="20">
        <v>2197</v>
      </c>
      <c r="U59" s="20">
        <v>2169.7220000000002</v>
      </c>
      <c r="V59" s="20">
        <v>2806.2691100000002</v>
      </c>
      <c r="X59" s="20"/>
      <c r="Z59" s="274"/>
    </row>
    <row r="60" spans="2:26">
      <c r="B60" s="3" t="s">
        <v>95</v>
      </c>
      <c r="C60" s="3"/>
      <c r="D60" s="20">
        <v>66.620999999999995</v>
      </c>
      <c r="E60" s="20">
        <v>66.256259</v>
      </c>
      <c r="F60" s="20">
        <v>76.560417999999999</v>
      </c>
      <c r="G60" s="20">
        <v>84.578914999999995</v>
      </c>
      <c r="H60" s="20">
        <v>98.484999999999999</v>
      </c>
      <c r="I60" s="20">
        <v>127.225335</v>
      </c>
      <c r="J60" s="20">
        <v>136.36000000000001</v>
      </c>
      <c r="K60" s="20">
        <v>150.87479200000001</v>
      </c>
      <c r="L60" s="20">
        <v>296.67108400000001</v>
      </c>
      <c r="M60" s="20">
        <v>302.86111999999997</v>
      </c>
      <c r="N60" s="20">
        <v>387.10500000000002</v>
      </c>
      <c r="O60" s="20">
        <v>385.48083000000003</v>
      </c>
      <c r="P60" s="20">
        <v>444</v>
      </c>
      <c r="Q60" s="20">
        <v>481.72917999999999</v>
      </c>
      <c r="R60" s="20">
        <v>475.92690999999996</v>
      </c>
      <c r="S60" s="20">
        <v>440.74786</v>
      </c>
      <c r="T60" s="20">
        <v>381</v>
      </c>
      <c r="U60" s="20">
        <v>390.13799999999998</v>
      </c>
      <c r="V60" s="20">
        <v>373.70488</v>
      </c>
      <c r="X60" s="20"/>
      <c r="Z60" s="274"/>
    </row>
    <row r="61" spans="2:26">
      <c r="B61" s="3" t="s">
        <v>108</v>
      </c>
      <c r="C61" s="3"/>
      <c r="D61" s="20">
        <v>598.5</v>
      </c>
      <c r="E61" s="20">
        <v>206</v>
      </c>
      <c r="F61" s="20">
        <v>698.03800000000001</v>
      </c>
      <c r="G61" s="20">
        <v>716.87199999999996</v>
      </c>
      <c r="H61" s="20">
        <v>793.18200000000002</v>
      </c>
      <c r="I61" s="20">
        <v>902.45</v>
      </c>
      <c r="J61" s="20">
        <v>1253.4770000000001</v>
      </c>
      <c r="K61" s="20">
        <v>1588.98172</v>
      </c>
      <c r="L61" s="20">
        <v>1820.664</v>
      </c>
      <c r="M61" s="20">
        <v>1852.09933</v>
      </c>
      <c r="N61" s="20">
        <v>2006.809</v>
      </c>
      <c r="O61" s="20">
        <v>2193.2962900000002</v>
      </c>
      <c r="P61" s="20">
        <v>2012</v>
      </c>
      <c r="Q61" s="20">
        <v>1916.17175</v>
      </c>
      <c r="R61" s="20">
        <v>1905.2387900000001</v>
      </c>
      <c r="S61" s="20">
        <v>1902.63931</v>
      </c>
      <c r="T61" s="20">
        <v>1511</v>
      </c>
      <c r="U61" s="20">
        <v>1206.1300000000001</v>
      </c>
      <c r="V61" s="20">
        <v>1149.1957399999999</v>
      </c>
      <c r="X61" s="20"/>
      <c r="Z61" s="274"/>
    </row>
    <row r="62" spans="2:26">
      <c r="B62" s="3" t="s">
        <v>97</v>
      </c>
      <c r="C62" s="3"/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8.8170000000000002</v>
      </c>
      <c r="K62" s="20">
        <v>8.84</v>
      </c>
      <c r="L62" s="20">
        <v>1105.4860000000001</v>
      </c>
      <c r="M62" s="20">
        <v>3578.9856100000002</v>
      </c>
      <c r="N62" s="20">
        <v>2919.1460000000002</v>
      </c>
      <c r="O62" s="20">
        <v>2442.9560000000001</v>
      </c>
      <c r="P62" s="20">
        <v>1837</v>
      </c>
      <c r="Q62" s="20">
        <v>432.13799</v>
      </c>
      <c r="R62" s="20">
        <v>402.52300000000002</v>
      </c>
      <c r="S62" s="20">
        <v>280.15600000000001</v>
      </c>
      <c r="T62" s="20">
        <v>219</v>
      </c>
      <c r="U62" s="20">
        <v>166.98099999999999</v>
      </c>
      <c r="V62" s="20">
        <v>194.006</v>
      </c>
      <c r="X62" s="20"/>
      <c r="Z62" s="274"/>
    </row>
    <row r="63" spans="2:26">
      <c r="B63" s="3" t="s">
        <v>109</v>
      </c>
      <c r="C63" s="3"/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219.673</v>
      </c>
      <c r="O63" s="20">
        <v>0</v>
      </c>
      <c r="P63" s="20">
        <v>0</v>
      </c>
      <c r="Q63" s="20">
        <v>323.56599999999997</v>
      </c>
      <c r="R63" s="20">
        <v>264</v>
      </c>
      <c r="S63" s="20">
        <v>332.28399999999999</v>
      </c>
      <c r="T63" s="20">
        <v>285</v>
      </c>
      <c r="U63" s="20">
        <v>0</v>
      </c>
      <c r="V63" s="20">
        <v>0</v>
      </c>
      <c r="X63" s="20"/>
      <c r="Z63" s="274"/>
    </row>
    <row r="64" spans="2:26">
      <c r="B64" s="3" t="s">
        <v>99</v>
      </c>
      <c r="C64" s="3"/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/>
      <c r="N64" s="20">
        <v>0</v>
      </c>
      <c r="O64" s="20">
        <v>1721</v>
      </c>
      <c r="P64" s="20">
        <v>1690</v>
      </c>
      <c r="Q64" s="20">
        <v>1711.9316000000001</v>
      </c>
      <c r="R64" s="20">
        <v>1908.9154599999999</v>
      </c>
      <c r="S64" s="20">
        <v>440.4</v>
      </c>
      <c r="T64" s="20">
        <v>474</v>
      </c>
      <c r="U64" s="20">
        <v>405.43299999999999</v>
      </c>
      <c r="V64" s="20">
        <v>356.49700000000001</v>
      </c>
      <c r="X64" s="20"/>
      <c r="Z64" s="274"/>
    </row>
    <row r="65" spans="2:28">
      <c r="B65" s="3" t="s">
        <v>110</v>
      </c>
      <c r="C65" s="3"/>
      <c r="D65" s="20">
        <v>85.415999999999997</v>
      </c>
      <c r="E65" s="20">
        <v>109.90900000000001</v>
      </c>
      <c r="F65" s="20">
        <v>160.71600000000001</v>
      </c>
      <c r="G65" s="20">
        <v>109.655</v>
      </c>
      <c r="H65" s="20">
        <v>193.477</v>
      </c>
      <c r="I65" s="20">
        <v>254.34700000000001</v>
      </c>
      <c r="J65" s="20">
        <v>221.21</v>
      </c>
      <c r="K65" s="20">
        <v>222.27600000000001</v>
      </c>
      <c r="L65" s="20">
        <v>555</v>
      </c>
      <c r="M65" s="20">
        <v>703.56743999999992</v>
      </c>
      <c r="N65" s="20">
        <v>1022.373</v>
      </c>
      <c r="O65" s="20">
        <v>910.89481000000001</v>
      </c>
      <c r="P65" s="20">
        <v>638</v>
      </c>
      <c r="Q65" s="20">
        <v>937.86888999999996</v>
      </c>
      <c r="R65" s="20">
        <v>725.04644999999994</v>
      </c>
      <c r="S65" s="20">
        <v>762.07150999999999</v>
      </c>
      <c r="T65" s="20">
        <v>499</v>
      </c>
      <c r="U65" s="20">
        <v>635.61699999999996</v>
      </c>
      <c r="V65" s="20">
        <v>411.06092999999998</v>
      </c>
      <c r="X65" s="20"/>
      <c r="Z65" s="274"/>
    </row>
    <row r="66" spans="2:28">
      <c r="B66" s="3" t="s">
        <v>111</v>
      </c>
      <c r="C66" s="3"/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137.03700000000001</v>
      </c>
      <c r="O66" s="20">
        <v>578.66</v>
      </c>
      <c r="P66" s="20">
        <v>370</v>
      </c>
      <c r="Q66" s="20">
        <v>369.22899999999998</v>
      </c>
      <c r="R66" s="20">
        <v>397.262</v>
      </c>
      <c r="S66" s="20">
        <v>221.05895999999998</v>
      </c>
      <c r="T66" s="20">
        <v>144</v>
      </c>
      <c r="U66" s="20">
        <v>87.799000000000007</v>
      </c>
      <c r="V66" s="20">
        <v>127.453</v>
      </c>
      <c r="X66" s="20"/>
      <c r="Z66" s="274"/>
    </row>
    <row r="67" spans="2:28">
      <c r="B67" s="3" t="s">
        <v>112</v>
      </c>
      <c r="C67" s="3"/>
      <c r="D67" s="20">
        <v>135.25700000000001</v>
      </c>
      <c r="E67" s="20">
        <v>269.327</v>
      </c>
      <c r="F67" s="20">
        <v>224.10400000000004</v>
      </c>
      <c r="G67" s="20">
        <v>265.82799999999997</v>
      </c>
      <c r="H67" s="20">
        <v>184</v>
      </c>
      <c r="I67" s="20">
        <v>213.947</v>
      </c>
      <c r="J67" s="20">
        <v>138.339</v>
      </c>
      <c r="K67" s="20">
        <v>176.97900000000001</v>
      </c>
      <c r="L67" s="20">
        <v>608</v>
      </c>
      <c r="M67" s="20">
        <v>617.62862000000007</v>
      </c>
      <c r="N67" s="20">
        <v>347.92399999999998</v>
      </c>
      <c r="O67" s="20">
        <v>374.40367999999989</v>
      </c>
      <c r="P67" s="20">
        <v>451</v>
      </c>
      <c r="Q67" s="20">
        <v>452.48</v>
      </c>
      <c r="R67" s="20">
        <v>638.73885999999993</v>
      </c>
      <c r="S67" s="20">
        <v>632.91926999999998</v>
      </c>
      <c r="T67" s="20">
        <v>906</v>
      </c>
      <c r="U67" s="20">
        <v>744.899</v>
      </c>
      <c r="V67" s="20">
        <v>439.91</v>
      </c>
      <c r="X67" s="20"/>
      <c r="Z67" s="274"/>
    </row>
    <row r="68" spans="2:28">
      <c r="B68" s="3" t="s">
        <v>113</v>
      </c>
      <c r="C68" s="3"/>
      <c r="D68" s="20">
        <v>120.666</v>
      </c>
      <c r="E68" s="20">
        <v>597.755</v>
      </c>
      <c r="F68" s="20">
        <v>269.10899999999998</v>
      </c>
      <c r="G68" s="20">
        <v>188.52</v>
      </c>
      <c r="H68" s="20">
        <v>739.779</v>
      </c>
      <c r="I68" s="20">
        <v>894.32</v>
      </c>
      <c r="J68" s="20">
        <v>1109.5440000000001</v>
      </c>
      <c r="K68" s="20">
        <v>1187.7276499999998</v>
      </c>
      <c r="L68" s="20">
        <v>1413.1859999999999</v>
      </c>
      <c r="M68" s="20">
        <v>1535.8329899999997</v>
      </c>
      <c r="N68" s="20">
        <v>2221.88</v>
      </c>
      <c r="O68" s="20">
        <v>2052.23137</v>
      </c>
      <c r="P68" s="20">
        <v>3119</v>
      </c>
      <c r="Q68" s="20">
        <v>3277.1779799999999</v>
      </c>
      <c r="R68" s="20">
        <v>3715.0574100000003</v>
      </c>
      <c r="S68" s="20">
        <v>3411.7028300000002</v>
      </c>
      <c r="T68" s="20">
        <v>2967</v>
      </c>
      <c r="U68" s="20">
        <v>3116.8440000000001</v>
      </c>
      <c r="V68" s="20">
        <v>3035.2185599999998</v>
      </c>
      <c r="X68" s="20"/>
      <c r="Z68" s="274"/>
    </row>
    <row r="69" spans="2:28">
      <c r="B69" s="3" t="s">
        <v>114</v>
      </c>
      <c r="C69" s="3"/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2170</v>
      </c>
      <c r="U69" s="20">
        <v>255.90199999999999</v>
      </c>
      <c r="V69" s="20">
        <v>0</v>
      </c>
      <c r="X69" s="20"/>
      <c r="Z69" s="274"/>
    </row>
    <row r="70" spans="2:28">
      <c r="B70" s="12" t="s">
        <v>115</v>
      </c>
      <c r="C70" s="12"/>
      <c r="D70" s="21">
        <v>3130.6110000000008</v>
      </c>
      <c r="E70" s="21">
        <v>3617.5602589999999</v>
      </c>
      <c r="F70" s="21">
        <v>4278.7624180000003</v>
      </c>
      <c r="G70" s="21">
        <v>3891.426915</v>
      </c>
      <c r="H70" s="21">
        <v>4049.0899999999997</v>
      </c>
      <c r="I70" s="21">
        <v>3946.9503350000005</v>
      </c>
      <c r="J70" s="21">
        <v>5405.5330000000004</v>
      </c>
      <c r="K70" s="21">
        <v>6187.9307920000001</v>
      </c>
      <c r="L70" s="21">
        <v>16631.853083999998</v>
      </c>
      <c r="M70" s="21">
        <v>26533.22466</v>
      </c>
      <c r="N70" s="21">
        <v>15410.406000000003</v>
      </c>
      <c r="O70" s="21">
        <v>18560.831830000003</v>
      </c>
      <c r="P70" s="21">
        <v>14149.56532</v>
      </c>
      <c r="Q70" s="21">
        <v>31314.51</v>
      </c>
      <c r="R70" s="21">
        <v>15425.644919999999</v>
      </c>
      <c r="S70" s="21">
        <v>14548.611270000001</v>
      </c>
      <c r="T70" s="21">
        <f>SUM(T56:T69)</f>
        <v>20877</v>
      </c>
      <c r="U70" s="21">
        <v>24756.328000000001</v>
      </c>
      <c r="V70" s="21">
        <v>20122.974269999999</v>
      </c>
      <c r="X70" s="77"/>
      <c r="Z70" s="285"/>
      <c r="AB70" s="77"/>
    </row>
    <row r="71" spans="2:28">
      <c r="B71" s="3"/>
      <c r="C71" s="3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Z71" s="274"/>
    </row>
    <row r="72" spans="2:28">
      <c r="B72" s="14" t="s">
        <v>116</v>
      </c>
      <c r="C72" s="14"/>
      <c r="D72" s="29">
        <v>10877.817686</v>
      </c>
      <c r="E72" s="29">
        <v>17005.917537000001</v>
      </c>
      <c r="F72" s="29">
        <v>20365.27721</v>
      </c>
      <c r="G72" s="29">
        <v>24732.051041000002</v>
      </c>
      <c r="H72" s="29">
        <v>34681.993571999992</v>
      </c>
      <c r="I72" s="29">
        <v>45181.632912000001</v>
      </c>
      <c r="J72" s="29">
        <v>48544.717058999995</v>
      </c>
      <c r="K72" s="29">
        <v>56877.950957999994</v>
      </c>
      <c r="L72" s="29">
        <v>92420.400160000005</v>
      </c>
      <c r="M72" s="29">
        <v>105446.66184000002</v>
      </c>
      <c r="N72" s="29">
        <v>115314.30099999999</v>
      </c>
      <c r="O72" s="29">
        <v>118762.91103000002</v>
      </c>
      <c r="P72" s="29">
        <v>116071.11448999998</v>
      </c>
      <c r="Q72" s="29">
        <v>121797.49976000001</v>
      </c>
      <c r="R72" s="29">
        <v>121690.94579</v>
      </c>
      <c r="S72" s="29">
        <v>113541.32913999999</v>
      </c>
      <c r="T72" s="29">
        <f>T40+T53+T70</f>
        <v>95695</v>
      </c>
      <c r="U72" s="29">
        <v>87648.258000000002</v>
      </c>
      <c r="V72" s="29">
        <v>85694.080730000001</v>
      </c>
      <c r="Z72" s="274"/>
    </row>
    <row r="73" spans="2:28">
      <c r="Z73" s="274"/>
      <c r="AB73" s="77"/>
    </row>
    <row r="74" spans="2:28">
      <c r="Z74" s="274"/>
    </row>
    <row r="75" spans="2:28">
      <c r="K75" s="109"/>
      <c r="O75" s="109"/>
      <c r="P75" s="109"/>
      <c r="Q75" s="109"/>
      <c r="R75" s="109"/>
      <c r="S75" s="109"/>
      <c r="T75" s="109"/>
      <c r="U75" s="109"/>
      <c r="V75" s="109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A8D8-7C8E-4FEF-9F23-D9682341C60B}">
  <dimension ref="B1:AF75"/>
  <sheetViews>
    <sheetView showGridLines="0" zoomScale="85" zoomScaleNormal="85" workbookViewId="0">
      <pane xSplit="2" ySplit="4" topLeftCell="I35" activePane="bottomRight" state="frozen"/>
      <selection pane="bottomRight" activeCell="AA44" sqref="AA44"/>
      <selection pane="bottomLeft" activeCell="A5" sqref="A5"/>
      <selection pane="topRight" activeCell="C1" sqref="C1"/>
    </sheetView>
  </sheetViews>
  <sheetFormatPr defaultRowHeight="15"/>
  <cols>
    <col min="2" max="2" width="57.85546875" style="1" customWidth="1"/>
    <col min="3" max="3" width="7.5703125" style="17" customWidth="1"/>
    <col min="4" max="4" width="6.28515625" style="17" customWidth="1"/>
    <col min="5" max="9" width="7.5703125" style="17" customWidth="1"/>
    <col min="10" max="10" width="8.42578125" style="17" customWidth="1"/>
    <col min="11" max="11" width="7.7109375" style="17" customWidth="1"/>
    <col min="12" max="12" width="7.5703125" style="17" customWidth="1"/>
    <col min="13" max="13" width="8.85546875" style="17" customWidth="1"/>
    <col min="14" max="14" width="9.140625" style="17" customWidth="1"/>
    <col min="15" max="15" width="7.7109375" style="17" customWidth="1"/>
    <col min="16" max="20" width="9.140625" style="17" customWidth="1"/>
    <col min="21" max="21" width="5.7109375" style="17" customWidth="1"/>
    <col min="22" max="25" width="9" style="17" bestFit="1" customWidth="1"/>
    <col min="26" max="26" width="9" style="17" hidden="1" customWidth="1"/>
  </cols>
  <sheetData>
    <row r="1" spans="2:29">
      <c r="B1" s="143" t="s">
        <v>117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</row>
    <row r="2" spans="2:29">
      <c r="B2" s="143" t="s">
        <v>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</row>
    <row r="3" spans="2:29">
      <c r="B3" s="143"/>
      <c r="C3" s="146" t="s">
        <v>2</v>
      </c>
      <c r="D3" s="146" t="s">
        <v>3</v>
      </c>
      <c r="E3" s="146" t="s">
        <v>4</v>
      </c>
      <c r="F3" s="146" t="s">
        <v>5</v>
      </c>
      <c r="G3" s="146" t="s">
        <v>2</v>
      </c>
      <c r="H3" s="146" t="s">
        <v>3</v>
      </c>
      <c r="I3" s="146" t="s">
        <v>4</v>
      </c>
      <c r="J3" s="146" t="s">
        <v>5</v>
      </c>
      <c r="K3" s="146" t="s">
        <v>2</v>
      </c>
      <c r="L3" s="146" t="s">
        <v>3</v>
      </c>
      <c r="M3" s="146" t="s">
        <v>4</v>
      </c>
      <c r="N3" s="146" t="s">
        <v>5</v>
      </c>
      <c r="O3" s="146" t="s">
        <v>2</v>
      </c>
      <c r="P3" s="146" t="s">
        <v>3</v>
      </c>
      <c r="Q3" s="146" t="s">
        <v>4</v>
      </c>
      <c r="R3" s="146" t="s">
        <v>5</v>
      </c>
      <c r="S3" s="146" t="s">
        <v>2</v>
      </c>
      <c r="T3" s="146" t="s">
        <v>3</v>
      </c>
      <c r="U3" s="146"/>
      <c r="V3" s="146" t="s">
        <v>7</v>
      </c>
      <c r="W3" s="146" t="s">
        <v>7</v>
      </c>
      <c r="X3" s="146" t="s">
        <v>7</v>
      </c>
      <c r="Y3" s="146" t="s">
        <v>7</v>
      </c>
      <c r="Z3" s="146"/>
    </row>
    <row r="4" spans="2:29">
      <c r="B4" s="151"/>
      <c r="C4" s="149">
        <v>2020</v>
      </c>
      <c r="D4" s="149">
        <v>2020</v>
      </c>
      <c r="E4" s="149">
        <v>2020</v>
      </c>
      <c r="F4" s="149">
        <v>2021</v>
      </c>
      <c r="G4" s="149">
        <v>2021</v>
      </c>
      <c r="H4" s="149">
        <v>2021</v>
      </c>
      <c r="I4" s="149">
        <v>2021</v>
      </c>
      <c r="J4" s="149">
        <v>2022</v>
      </c>
      <c r="K4" s="149">
        <v>2022</v>
      </c>
      <c r="L4" s="149">
        <v>2022</v>
      </c>
      <c r="M4" s="149">
        <v>2022</v>
      </c>
      <c r="N4" s="149">
        <v>2023</v>
      </c>
      <c r="O4" s="149">
        <v>2023</v>
      </c>
      <c r="P4" s="149">
        <v>2023</v>
      </c>
      <c r="Q4" s="149">
        <v>2023</v>
      </c>
      <c r="R4" s="149">
        <v>2024</v>
      </c>
      <c r="S4" s="149">
        <v>2024</v>
      </c>
      <c r="T4" s="149">
        <v>2024</v>
      </c>
      <c r="U4" s="149"/>
      <c r="V4" s="167" t="s">
        <v>8</v>
      </c>
      <c r="W4" s="167" t="s">
        <v>9</v>
      </c>
      <c r="X4" s="167" t="s">
        <v>10</v>
      </c>
      <c r="Y4" s="167" t="s">
        <v>11</v>
      </c>
      <c r="Z4" s="167"/>
    </row>
    <row r="5" spans="2:29">
      <c r="B5" s="1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23"/>
    </row>
    <row r="6" spans="2:29">
      <c r="B6" s="10" t="s">
        <v>118</v>
      </c>
    </row>
    <row r="7" spans="2:29">
      <c r="B7" s="3" t="s">
        <v>24</v>
      </c>
      <c r="C7" s="20">
        <v>-495</v>
      </c>
      <c r="D7" s="20">
        <v>-430</v>
      </c>
      <c r="E7" s="20">
        <v>-541.28099999999995</v>
      </c>
      <c r="F7" s="20">
        <v>-579.84900000000005</v>
      </c>
      <c r="G7" s="20">
        <v>256.85000000000002</v>
      </c>
      <c r="H7" s="20">
        <v>2095</v>
      </c>
      <c r="I7" s="20">
        <v>-1099</v>
      </c>
      <c r="J7" s="20">
        <v>406.11300000000006</v>
      </c>
      <c r="K7" s="20">
        <v>140</v>
      </c>
      <c r="L7" s="20">
        <v>2622</v>
      </c>
      <c r="M7" s="20">
        <v>1595</v>
      </c>
      <c r="N7" s="20">
        <v>658</v>
      </c>
      <c r="O7" s="20">
        <v>2592</v>
      </c>
      <c r="P7" s="20">
        <v>-675</v>
      </c>
      <c r="Q7" s="20">
        <v>-1783</v>
      </c>
      <c r="R7" s="20">
        <v>-18869</v>
      </c>
      <c r="S7" s="20">
        <v>-1786</v>
      </c>
      <c r="T7" s="20">
        <v>-452</v>
      </c>
      <c r="U7" s="20"/>
      <c r="V7" s="20">
        <v>-2044</v>
      </c>
      <c r="W7" s="20">
        <v>1659.2029999999997</v>
      </c>
      <c r="X7" s="20">
        <v>5015</v>
      </c>
      <c r="Y7" s="20">
        <v>-18735.374712305718</v>
      </c>
      <c r="Z7" s="20"/>
      <c r="AC7" s="109"/>
    </row>
    <row r="8" spans="2:29">
      <c r="B8" s="3" t="s">
        <v>119</v>
      </c>
      <c r="C8" s="20">
        <v>1352</v>
      </c>
      <c r="D8" s="20">
        <v>1306</v>
      </c>
      <c r="E8" s="20">
        <v>1431.306</v>
      </c>
      <c r="F8" s="20">
        <v>1883.5940000000001</v>
      </c>
      <c r="G8" s="20">
        <v>1168.1089999999999</v>
      </c>
      <c r="H8" s="20">
        <v>-853.32100000000003</v>
      </c>
      <c r="I8" s="20">
        <v>2674.5369999999998</v>
      </c>
      <c r="J8" s="20">
        <v>1069.5519999999999</v>
      </c>
      <c r="K8" s="20">
        <v>1646</v>
      </c>
      <c r="L8" s="20">
        <v>97</v>
      </c>
      <c r="M8" s="20">
        <v>909</v>
      </c>
      <c r="N8" s="20">
        <v>779.6</v>
      </c>
      <c r="O8" s="20">
        <v>-493</v>
      </c>
      <c r="P8" s="20">
        <v>3017</v>
      </c>
      <c r="Q8" s="20">
        <v>4235</v>
      </c>
      <c r="R8" s="20">
        <v>20456</v>
      </c>
      <c r="S8" s="20">
        <v>2081</v>
      </c>
      <c r="T8" s="20">
        <v>2117</v>
      </c>
      <c r="U8" s="20"/>
      <c r="V8" s="20">
        <v>5972</v>
      </c>
      <c r="W8" s="20">
        <v>4058.8769999999995</v>
      </c>
      <c r="X8" s="20">
        <v>3432</v>
      </c>
      <c r="Y8" s="20">
        <v>27215.132828049867</v>
      </c>
      <c r="Z8" s="20"/>
      <c r="AC8" s="109"/>
    </row>
    <row r="9" spans="2:29">
      <c r="B9" s="3" t="s">
        <v>120</v>
      </c>
      <c r="C9" s="20">
        <v>-44</v>
      </c>
      <c r="D9" s="20">
        <v>-28.9</v>
      </c>
      <c r="E9" s="20">
        <v>-70.400000000000006</v>
      </c>
      <c r="F9" s="20">
        <v>-116.1</v>
      </c>
      <c r="G9" s="20">
        <v>-110.176</v>
      </c>
      <c r="H9" s="20">
        <v>-213.01499999999999</v>
      </c>
      <c r="I9" s="20">
        <v>-133</v>
      </c>
      <c r="J9" s="20">
        <v>-86.009</v>
      </c>
      <c r="K9" s="20">
        <v>-180</v>
      </c>
      <c r="L9" s="20">
        <v>-203</v>
      </c>
      <c r="M9" s="20">
        <v>-360.7257699999999</v>
      </c>
      <c r="N9" s="20">
        <v>-158</v>
      </c>
      <c r="O9" s="20">
        <v>-229</v>
      </c>
      <c r="P9" s="20">
        <v>-243</v>
      </c>
      <c r="Q9" s="20">
        <v>-266</v>
      </c>
      <c r="R9" s="20">
        <v>-239</v>
      </c>
      <c r="S9" s="20">
        <v>-83</v>
      </c>
      <c r="T9" s="20">
        <v>-416</v>
      </c>
      <c r="U9" s="20"/>
      <c r="V9" s="20">
        <v>-259.39999999999998</v>
      </c>
      <c r="W9" s="20">
        <v>-542.19999999999993</v>
      </c>
      <c r="X9" s="177">
        <v>-902</v>
      </c>
      <c r="Y9" s="177">
        <v>-977.43705207151197</v>
      </c>
      <c r="Z9" s="20"/>
      <c r="AC9" s="109"/>
    </row>
    <row r="10" spans="2:29">
      <c r="B10" s="12" t="s">
        <v>121</v>
      </c>
      <c r="C10" s="21">
        <v>813.20699999999988</v>
      </c>
      <c r="D10" s="21">
        <v>847.32800000000009</v>
      </c>
      <c r="E10" s="21">
        <v>819.62500000000011</v>
      </c>
      <c r="F10" s="21">
        <v>1187.645</v>
      </c>
      <c r="G10" s="21">
        <v>1314.7829999999999</v>
      </c>
      <c r="H10" s="21">
        <v>1029</v>
      </c>
      <c r="I10" s="21">
        <v>1443.6169999999997</v>
      </c>
      <c r="J10" s="21">
        <v>1390</v>
      </c>
      <c r="K10" s="21">
        <v>1606</v>
      </c>
      <c r="L10" s="21">
        <v>2516</v>
      </c>
      <c r="M10" s="21">
        <v>2142</v>
      </c>
      <c r="N10" s="21">
        <v>1279.5999999999999</v>
      </c>
      <c r="O10" s="21">
        <v>1870</v>
      </c>
      <c r="P10" s="21">
        <v>2100</v>
      </c>
      <c r="Q10" s="21">
        <v>2185</v>
      </c>
      <c r="R10" s="21">
        <v>1348</v>
      </c>
      <c r="S10" s="21">
        <v>211</v>
      </c>
      <c r="T10" s="21">
        <v>1249</v>
      </c>
      <c r="U10" s="21"/>
      <c r="V10" s="21">
        <v>3669</v>
      </c>
      <c r="W10" s="21">
        <v>5175.8799999999992</v>
      </c>
      <c r="X10" s="22">
        <v>7545</v>
      </c>
      <c r="Y10" s="22">
        <v>7503.3210636726371</v>
      </c>
      <c r="Z10" s="22"/>
      <c r="AB10" s="77"/>
      <c r="AC10" s="109"/>
    </row>
    <row r="11" spans="2:29">
      <c r="B11" s="3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C11" s="109"/>
    </row>
    <row r="12" spans="2:29">
      <c r="B12" s="10" t="s">
        <v>122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C12" s="109"/>
    </row>
    <row r="13" spans="2:29">
      <c r="B13" s="3" t="s">
        <v>123</v>
      </c>
      <c r="C13" s="20">
        <v>-95.3</v>
      </c>
      <c r="D13" s="20">
        <v>49.2</v>
      </c>
      <c r="E13" s="20">
        <v>85.4</v>
      </c>
      <c r="F13" s="20">
        <v>43.8</v>
      </c>
      <c r="G13" s="20">
        <v>-74.811000000000007</v>
      </c>
      <c r="H13" s="20">
        <v>-142.05000000000001</v>
      </c>
      <c r="I13" s="20">
        <v>55.375</v>
      </c>
      <c r="J13" s="20">
        <v>11.412000000000001</v>
      </c>
      <c r="K13" s="20">
        <v>-830</v>
      </c>
      <c r="L13" s="20">
        <v>-619</v>
      </c>
      <c r="M13" s="20">
        <v>651.95772173924263</v>
      </c>
      <c r="N13" s="20">
        <v>-4</v>
      </c>
      <c r="O13" s="20">
        <v>-269</v>
      </c>
      <c r="P13" s="20">
        <v>-344</v>
      </c>
      <c r="Q13" s="20">
        <v>921</v>
      </c>
      <c r="R13" s="20">
        <v>310</v>
      </c>
      <c r="S13" s="20">
        <v>-195</v>
      </c>
      <c r="T13" s="20">
        <v>-459</v>
      </c>
      <c r="U13" s="20"/>
      <c r="V13" s="20">
        <v>83.100000000000009</v>
      </c>
      <c r="W13" s="20">
        <v>-150.07400000000001</v>
      </c>
      <c r="X13" s="20">
        <v>-801</v>
      </c>
      <c r="Y13" s="20">
        <v>618.15294458770404</v>
      </c>
      <c r="Z13" s="20"/>
      <c r="AA13" s="20"/>
      <c r="AB13" s="20"/>
      <c r="AC13" s="109"/>
    </row>
    <row r="14" spans="2:29">
      <c r="B14" s="3" t="s">
        <v>124</v>
      </c>
      <c r="C14" s="20">
        <v>-262</v>
      </c>
      <c r="D14" s="20">
        <v>-7.4</v>
      </c>
      <c r="E14" s="20">
        <v>24.8</v>
      </c>
      <c r="F14" s="20">
        <v>49.6</v>
      </c>
      <c r="G14" s="20">
        <v>43.957999999999998</v>
      </c>
      <c r="H14" s="20">
        <v>-179.24199999999999</v>
      </c>
      <c r="I14" s="20">
        <v>-980.83799999999997</v>
      </c>
      <c r="J14" s="20">
        <v>182.61500000000001</v>
      </c>
      <c r="K14" s="20">
        <v>-150</v>
      </c>
      <c r="L14" s="20">
        <v>-1175</v>
      </c>
      <c r="M14" s="20">
        <v>-818.75111786851039</v>
      </c>
      <c r="N14" s="20">
        <v>1783</v>
      </c>
      <c r="O14" s="20">
        <v>-304</v>
      </c>
      <c r="P14" s="20">
        <v>-567</v>
      </c>
      <c r="Q14" s="20">
        <v>-345</v>
      </c>
      <c r="R14" s="20">
        <v>909</v>
      </c>
      <c r="S14" s="20">
        <v>294</v>
      </c>
      <c r="T14" s="20">
        <v>-1046</v>
      </c>
      <c r="U14" s="20"/>
      <c r="V14" s="20">
        <v>-194.99999999999997</v>
      </c>
      <c r="W14" s="20">
        <v>-933.50699999999983</v>
      </c>
      <c r="X14" s="20">
        <v>-361</v>
      </c>
      <c r="Y14" s="20">
        <v>-307.45786126395978</v>
      </c>
      <c r="Z14" s="20"/>
      <c r="AC14" s="109"/>
    </row>
    <row r="15" spans="2:29">
      <c r="B15" s="3" t="s">
        <v>125</v>
      </c>
      <c r="C15" s="20">
        <v>219.7</v>
      </c>
      <c r="D15" s="20">
        <v>-90.6</v>
      </c>
      <c r="E15" s="20">
        <v>-103.04600000000001</v>
      </c>
      <c r="F15" s="20">
        <v>243.38200000000001</v>
      </c>
      <c r="G15" s="20">
        <v>-700.97799999999995</v>
      </c>
      <c r="H15" s="20">
        <v>301.02800000000002</v>
      </c>
      <c r="I15" s="20">
        <v>530.12400000000002</v>
      </c>
      <c r="J15" s="20">
        <v>-152.43600000000001</v>
      </c>
      <c r="K15" s="20">
        <v>-280</v>
      </c>
      <c r="L15" s="20">
        <v>-142</v>
      </c>
      <c r="M15" s="20">
        <v>837.73715783759144</v>
      </c>
      <c r="N15" s="20">
        <v>-1416</v>
      </c>
      <c r="O15" s="20">
        <v>62</v>
      </c>
      <c r="P15" s="20">
        <v>1061</v>
      </c>
      <c r="Q15" s="20">
        <v>-283</v>
      </c>
      <c r="R15" s="20">
        <v>-766</v>
      </c>
      <c r="S15" s="20">
        <v>-487</v>
      </c>
      <c r="T15" s="20">
        <v>700</v>
      </c>
      <c r="U15" s="20"/>
      <c r="V15" s="20">
        <v>269.43599999999998</v>
      </c>
      <c r="W15" s="20">
        <v>-22.261999999999915</v>
      </c>
      <c r="X15" s="177">
        <v>-1000</v>
      </c>
      <c r="Y15" s="177">
        <v>73.629754282223189</v>
      </c>
      <c r="Z15" s="20"/>
      <c r="AC15" s="109"/>
    </row>
    <row r="16" spans="2:29">
      <c r="B16" s="12" t="s">
        <v>126</v>
      </c>
      <c r="C16" s="21">
        <v>675.60699999999997</v>
      </c>
      <c r="D16" s="21">
        <v>798</v>
      </c>
      <c r="E16" s="21">
        <v>826.779</v>
      </c>
      <c r="F16" s="21">
        <v>1524.4269999999999</v>
      </c>
      <c r="G16" s="21">
        <v>582.95200000000011</v>
      </c>
      <c r="H16" s="21">
        <v>1007.5600000000002</v>
      </c>
      <c r="I16" s="21">
        <v>1048.2779999999998</v>
      </c>
      <c r="J16" s="21">
        <v>1431</v>
      </c>
      <c r="K16" s="21">
        <v>346</v>
      </c>
      <c r="L16" s="21">
        <v>580</v>
      </c>
      <c r="M16" s="21">
        <v>2813</v>
      </c>
      <c r="N16" s="21">
        <v>1641.6</v>
      </c>
      <c r="O16" s="21">
        <v>1359</v>
      </c>
      <c r="P16" s="21">
        <v>2250</v>
      </c>
      <c r="Q16" s="21">
        <f>2478-1</f>
        <v>2477</v>
      </c>
      <c r="R16" s="21">
        <v>1801</v>
      </c>
      <c r="S16" s="21">
        <v>-177</v>
      </c>
      <c r="T16" s="21">
        <v>444</v>
      </c>
      <c r="U16" s="21"/>
      <c r="V16" s="21">
        <v>3826</v>
      </c>
      <c r="W16" s="21">
        <v>4070.0370000000003</v>
      </c>
      <c r="X16" s="22">
        <v>5383</v>
      </c>
      <c r="Y16" s="22">
        <v>7887.6459012786045</v>
      </c>
      <c r="Z16" s="22"/>
      <c r="AC16" s="109"/>
    </row>
    <row r="17" spans="2:29">
      <c r="B17" s="3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C17" s="109"/>
    </row>
    <row r="18" spans="2:29">
      <c r="B18" s="10" t="s">
        <v>127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C18" s="109"/>
    </row>
    <row r="19" spans="2:29">
      <c r="B19" s="3" t="s">
        <v>128</v>
      </c>
      <c r="C19" s="20">
        <v>-16.399999999999999</v>
      </c>
      <c r="D19" s="20">
        <v>-12.7</v>
      </c>
      <c r="E19" s="20">
        <v>-25.1</v>
      </c>
      <c r="F19" s="20">
        <v>-16.7</v>
      </c>
      <c r="G19" s="20">
        <v>-51.2</v>
      </c>
      <c r="H19" s="20">
        <v>-98.417000000000002</v>
      </c>
      <c r="I19" s="20">
        <v>-91.2</v>
      </c>
      <c r="J19" s="20">
        <v>-103.283</v>
      </c>
      <c r="K19" s="20">
        <v>-79</v>
      </c>
      <c r="L19" s="20">
        <v>-125</v>
      </c>
      <c r="M19" s="20">
        <v>-118.11881445900735</v>
      </c>
      <c r="N19" s="20">
        <v>-178</v>
      </c>
      <c r="O19" s="20">
        <v>-103</v>
      </c>
      <c r="P19" s="20">
        <v>-91</v>
      </c>
      <c r="Q19" s="20">
        <v>-67</v>
      </c>
      <c r="R19" s="20">
        <v>-56</v>
      </c>
      <c r="S19" s="20">
        <v>-72</v>
      </c>
      <c r="T19" s="20">
        <v>-46</v>
      </c>
      <c r="U19" s="20"/>
      <c r="V19" s="20">
        <v>-70.900000000000006</v>
      </c>
      <c r="W19" s="20">
        <v>-344.1</v>
      </c>
      <c r="X19" s="20">
        <v>-500</v>
      </c>
      <c r="Y19" s="20">
        <v>-316.887867448012</v>
      </c>
      <c r="Z19" s="20"/>
      <c r="AC19" s="109"/>
    </row>
    <row r="20" spans="2:29">
      <c r="B20" s="127" t="s">
        <v>129</v>
      </c>
      <c r="C20" s="20">
        <v>0.2</v>
      </c>
      <c r="D20" s="20">
        <v>-0.4</v>
      </c>
      <c r="E20" s="20">
        <v>1.5</v>
      </c>
      <c r="F20" s="20">
        <v>0</v>
      </c>
      <c r="G20" s="20">
        <v>0</v>
      </c>
      <c r="H20" s="20">
        <v>0</v>
      </c>
      <c r="I20" s="20">
        <v>0</v>
      </c>
      <c r="J20" s="20">
        <v>3.5</v>
      </c>
      <c r="K20" s="20">
        <v>3</v>
      </c>
      <c r="L20" s="20">
        <v>1</v>
      </c>
      <c r="M20" s="20">
        <v>-0.69736670784174404</v>
      </c>
      <c r="N20" s="20">
        <v>0</v>
      </c>
      <c r="O20" s="20">
        <v>0</v>
      </c>
      <c r="P20" s="20">
        <v>4</v>
      </c>
      <c r="Q20" s="20">
        <v>2</v>
      </c>
      <c r="R20" s="20">
        <v>-0.11856897394600197</v>
      </c>
      <c r="S20" s="20">
        <v>0</v>
      </c>
      <c r="T20" s="20">
        <v>0</v>
      </c>
      <c r="U20" s="20"/>
      <c r="V20" s="20">
        <v>2</v>
      </c>
      <c r="W20" s="20">
        <v>3.5</v>
      </c>
      <c r="X20" s="20">
        <v>3</v>
      </c>
      <c r="Y20" s="20">
        <v>5.866484778065999</v>
      </c>
      <c r="Z20" s="20"/>
      <c r="AC20" s="109"/>
    </row>
    <row r="21" spans="2:29">
      <c r="B21" s="127" t="s">
        <v>130</v>
      </c>
      <c r="C21" s="20">
        <v>-498</v>
      </c>
      <c r="D21" s="20">
        <v>-484.2</v>
      </c>
      <c r="E21" s="20">
        <v>-557.70000000000005</v>
      </c>
      <c r="F21" s="20">
        <v>-599.29999999999995</v>
      </c>
      <c r="G21" s="20">
        <v>-828.66</v>
      </c>
      <c r="H21" s="20">
        <v>-916.48299999999995</v>
      </c>
      <c r="I21" s="20">
        <v>-968.7</v>
      </c>
      <c r="J21" s="20">
        <v>-1002.657</v>
      </c>
      <c r="K21" s="20">
        <v>-1204</v>
      </c>
      <c r="L21" s="20">
        <v>-1572</v>
      </c>
      <c r="M21" s="20">
        <v>-1863.7940491861673</v>
      </c>
      <c r="N21" s="20">
        <v>-1855</v>
      </c>
      <c r="O21" s="20">
        <v>-1911</v>
      </c>
      <c r="P21" s="20">
        <v>-1914</v>
      </c>
      <c r="Q21" s="20">
        <v>-1668</v>
      </c>
      <c r="R21" s="20">
        <v>-1549</v>
      </c>
      <c r="S21" s="20">
        <v>-1052</v>
      </c>
      <c r="T21" s="20">
        <v>-945</v>
      </c>
      <c r="U21" s="20"/>
      <c r="V21" s="20">
        <v>-2139.1999999999998</v>
      </c>
      <c r="W21" s="20">
        <v>-3716.5</v>
      </c>
      <c r="X21" s="20">
        <v>-6495</v>
      </c>
      <c r="Y21" s="20">
        <v>-7042.2189361218243</v>
      </c>
      <c r="Z21" s="20"/>
      <c r="AC21" s="109"/>
    </row>
    <row r="22" spans="2:29">
      <c r="B22" s="127" t="s">
        <v>131</v>
      </c>
      <c r="C22" s="20">
        <v>3.5</v>
      </c>
      <c r="D22" s="20">
        <v>0.6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4.3</v>
      </c>
      <c r="K22" s="20">
        <v>0</v>
      </c>
      <c r="L22" s="20">
        <v>0</v>
      </c>
      <c r="M22" s="20">
        <v>451</v>
      </c>
      <c r="N22" s="20">
        <v>48</v>
      </c>
      <c r="O22" s="20">
        <v>0</v>
      </c>
      <c r="P22" s="20">
        <v>0</v>
      </c>
      <c r="Q22" s="20" t="s">
        <v>132</v>
      </c>
      <c r="R22" s="20">
        <v>33</v>
      </c>
      <c r="S22" s="20">
        <v>1</v>
      </c>
      <c r="T22" s="20">
        <v>0</v>
      </c>
      <c r="U22" s="20"/>
      <c r="V22" s="20">
        <v>4.0999999999999996</v>
      </c>
      <c r="W22" s="20">
        <v>4.3</v>
      </c>
      <c r="X22" s="20">
        <v>499</v>
      </c>
      <c r="Y22" s="20">
        <v>33</v>
      </c>
      <c r="Z22" s="20"/>
      <c r="AC22" s="109"/>
    </row>
    <row r="23" spans="2:29">
      <c r="B23" s="127" t="s">
        <v>133</v>
      </c>
      <c r="C23" s="20">
        <v>-1032.7729999999999</v>
      </c>
      <c r="D23" s="20">
        <v>-759.529</v>
      </c>
      <c r="E23" s="20">
        <v>-2274.0340000000001</v>
      </c>
      <c r="F23" s="20">
        <v>-374.07</v>
      </c>
      <c r="G23" s="20">
        <v>-2205.5450000000001</v>
      </c>
      <c r="H23" s="20">
        <v>-2670.24</v>
      </c>
      <c r="I23" s="20">
        <v>-817.51900000000001</v>
      </c>
      <c r="J23" s="20">
        <v>-27709.539000000001</v>
      </c>
      <c r="K23" s="20">
        <v>-842</v>
      </c>
      <c r="L23" s="20">
        <v>-3624</v>
      </c>
      <c r="M23" s="20">
        <v>-4065.6301326907651</v>
      </c>
      <c r="N23" s="20">
        <v>-403</v>
      </c>
      <c r="O23" s="20">
        <v>-113</v>
      </c>
      <c r="P23" s="20">
        <v>-62</v>
      </c>
      <c r="Q23" s="20">
        <v>-1943</v>
      </c>
      <c r="R23" s="20">
        <v>-143</v>
      </c>
      <c r="S23" s="20">
        <v>-249</v>
      </c>
      <c r="T23" s="20">
        <v>-70</v>
      </c>
      <c r="U23" s="20"/>
      <c r="V23" s="20">
        <v>-4441</v>
      </c>
      <c r="W23" s="20">
        <v>-33402.843000000001</v>
      </c>
      <c r="X23" s="20">
        <v>-8935</v>
      </c>
      <c r="Y23" s="20">
        <v>-2260.9817456586497</v>
      </c>
      <c r="Z23" s="20"/>
      <c r="AC23" s="109"/>
    </row>
    <row r="24" spans="2:29">
      <c r="B24" s="127" t="s">
        <v>134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4171</v>
      </c>
      <c r="T24" s="20">
        <v>1718</v>
      </c>
      <c r="U24" s="20"/>
      <c r="V24" s="20"/>
      <c r="W24" s="20"/>
      <c r="X24" s="20"/>
      <c r="Y24" s="20"/>
      <c r="Z24" s="20"/>
      <c r="AC24" s="109"/>
    </row>
    <row r="25" spans="2:29">
      <c r="B25" s="127" t="s">
        <v>135</v>
      </c>
      <c r="C25" s="20"/>
      <c r="D25" s="20"/>
      <c r="E25" s="20"/>
      <c r="F25" s="20"/>
      <c r="G25" s="20"/>
      <c r="H25" s="20"/>
      <c r="I25" s="20"/>
      <c r="J25" s="20">
        <v>196</v>
      </c>
      <c r="K25" s="20">
        <v>-1533</v>
      </c>
      <c r="L25" s="20">
        <v>1528</v>
      </c>
      <c r="M25" s="20">
        <v>-4.7899999999998499E-3</v>
      </c>
      <c r="N25" s="20">
        <v>-13</v>
      </c>
      <c r="O25" s="20">
        <v>0</v>
      </c>
      <c r="P25" s="20">
        <v>0</v>
      </c>
      <c r="Q25" s="20">
        <v>0</v>
      </c>
      <c r="R25" s="20">
        <v>-0.11856897394600197</v>
      </c>
      <c r="S25" s="20">
        <v>0</v>
      </c>
      <c r="T25" s="20">
        <v>0</v>
      </c>
      <c r="U25" s="20"/>
      <c r="V25" s="20" t="s">
        <v>35</v>
      </c>
      <c r="W25" s="20">
        <v>196</v>
      </c>
      <c r="X25" s="20">
        <v>-18</v>
      </c>
      <c r="Y25" s="20">
        <v>-0.11856897394600197</v>
      </c>
      <c r="Z25" s="20"/>
      <c r="AC25" s="109"/>
    </row>
    <row r="26" spans="2:29">
      <c r="B26" s="127" t="s">
        <v>136</v>
      </c>
      <c r="C26" s="20">
        <v>-19.3</v>
      </c>
      <c r="D26" s="20">
        <v>3.6</v>
      </c>
      <c r="E26" s="20">
        <v>0</v>
      </c>
      <c r="F26" s="20">
        <v>-49.7</v>
      </c>
      <c r="G26" s="20">
        <v>2.93</v>
      </c>
      <c r="H26" s="20">
        <v>-3.1749999999999998</v>
      </c>
      <c r="I26" s="20">
        <v>-9.9</v>
      </c>
      <c r="J26" s="20">
        <v>-61</v>
      </c>
      <c r="K26" s="20">
        <v>-35</v>
      </c>
      <c r="L26" s="20">
        <v>4</v>
      </c>
      <c r="M26" s="20">
        <v>-108.90187104900001</v>
      </c>
      <c r="N26" s="20">
        <v>48</v>
      </c>
      <c r="O26" s="20">
        <v>-226</v>
      </c>
      <c r="P26" s="20">
        <v>-69</v>
      </c>
      <c r="Q26" s="20">
        <v>-75</v>
      </c>
      <c r="R26" s="20">
        <v>-38</v>
      </c>
      <c r="S26" s="20">
        <v>-79</v>
      </c>
      <c r="T26" s="20">
        <v>-50</v>
      </c>
      <c r="U26" s="20"/>
      <c r="V26" s="20">
        <v>-65.400000000000006</v>
      </c>
      <c r="W26" s="20">
        <v>-71</v>
      </c>
      <c r="X26" s="20">
        <v>-92</v>
      </c>
      <c r="Y26" s="20">
        <v>-408.45321583660512</v>
      </c>
      <c r="Z26" s="20"/>
      <c r="AC26" s="109"/>
    </row>
    <row r="27" spans="2:29">
      <c r="B27" s="127" t="s">
        <v>137</v>
      </c>
      <c r="C27" s="20">
        <v>1.8</v>
      </c>
      <c r="D27" s="20">
        <v>0.1</v>
      </c>
      <c r="E27" s="20">
        <v>50</v>
      </c>
      <c r="F27" s="20">
        <v>4.2</v>
      </c>
      <c r="G27" s="20">
        <v>0</v>
      </c>
      <c r="H27" s="20">
        <v>0</v>
      </c>
      <c r="I27" s="20">
        <v>0</v>
      </c>
      <c r="J27" s="20" t="s">
        <v>35</v>
      </c>
      <c r="K27" s="20">
        <v>3</v>
      </c>
      <c r="L27" s="20">
        <v>6</v>
      </c>
      <c r="M27" s="20">
        <v>12.672779846888886</v>
      </c>
      <c r="N27" s="20">
        <v>27</v>
      </c>
      <c r="O27" s="20">
        <v>3</v>
      </c>
      <c r="P27" s="20">
        <v>4</v>
      </c>
      <c r="Q27" s="20">
        <v>18</v>
      </c>
      <c r="R27" s="20">
        <v>10</v>
      </c>
      <c r="S27" s="20">
        <v>12</v>
      </c>
      <c r="T27" s="20">
        <v>-5</v>
      </c>
      <c r="U27" s="20"/>
      <c r="V27" s="20">
        <v>56.1</v>
      </c>
      <c r="W27" s="20">
        <v>0</v>
      </c>
      <c r="X27" s="177">
        <v>48</v>
      </c>
      <c r="Y27" s="177">
        <v>34.862855510995004</v>
      </c>
      <c r="Z27" s="20"/>
      <c r="AC27" s="109"/>
    </row>
    <row r="28" spans="2:29">
      <c r="B28" s="12" t="s">
        <v>138</v>
      </c>
      <c r="C28" s="21">
        <v>-1560.973</v>
      </c>
      <c r="D28" s="21">
        <v>-1252</v>
      </c>
      <c r="E28" s="21">
        <v>-2805.3340000000003</v>
      </c>
      <c r="F28" s="21">
        <v>-1035.57</v>
      </c>
      <c r="G28" s="21">
        <v>-3082.4750000000004</v>
      </c>
      <c r="H28" s="21">
        <v>-3688.3150000000001</v>
      </c>
      <c r="I28" s="21">
        <v>-1887.3190000000002</v>
      </c>
      <c r="J28" s="21">
        <v>-28673</v>
      </c>
      <c r="K28" s="21">
        <v>-3687</v>
      </c>
      <c r="L28" s="21">
        <v>-3782</v>
      </c>
      <c r="M28" s="21">
        <v>-5693.5742442458923</v>
      </c>
      <c r="N28" s="21">
        <v>-2327</v>
      </c>
      <c r="O28" s="21">
        <v>-2350</v>
      </c>
      <c r="P28" s="21">
        <v>-2128</v>
      </c>
      <c r="Q28" s="21">
        <v>-3733</v>
      </c>
      <c r="R28" s="21">
        <v>-1743</v>
      </c>
      <c r="S28" s="21">
        <v>2732</v>
      </c>
      <c r="T28" s="21">
        <v>602</v>
      </c>
      <c r="U28" s="21"/>
      <c r="V28" s="21">
        <v>-6654.405999999999</v>
      </c>
      <c r="W28" s="21">
        <v>-37331</v>
      </c>
      <c r="X28" s="22">
        <v>-15489</v>
      </c>
      <c r="Y28" s="22">
        <v>-9953.9309937499766</v>
      </c>
      <c r="Z28" s="22"/>
      <c r="AC28" s="109"/>
    </row>
    <row r="29" spans="2:29">
      <c r="B29" s="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C29" s="109"/>
    </row>
    <row r="30" spans="2:29">
      <c r="B30" s="10" t="s">
        <v>139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C30" s="109"/>
    </row>
    <row r="31" spans="2:29">
      <c r="B31" s="3" t="s">
        <v>140</v>
      </c>
      <c r="C31" s="20">
        <v>1646.5</v>
      </c>
      <c r="D31" s="20">
        <v>0</v>
      </c>
      <c r="E31" s="20">
        <v>5781.8</v>
      </c>
      <c r="F31" s="20">
        <v>7267.1</v>
      </c>
      <c r="G31" s="20">
        <v>-0.81100000000000005</v>
      </c>
      <c r="H31" s="20">
        <v>0</v>
      </c>
      <c r="I31" s="20">
        <v>5874.8890000000001</v>
      </c>
      <c r="J31" s="20">
        <v>436.322</v>
      </c>
      <c r="K31" s="20">
        <v>4875</v>
      </c>
      <c r="L31" s="20">
        <v>5451</v>
      </c>
      <c r="M31" s="20">
        <v>-5.0500407268927461E-4</v>
      </c>
      <c r="N31" s="20">
        <v>9</v>
      </c>
      <c r="O31" s="20">
        <v>0</v>
      </c>
      <c r="P31" s="20">
        <v>2000</v>
      </c>
      <c r="Q31" s="20" t="s">
        <v>132</v>
      </c>
      <c r="R31" s="20">
        <v>0</v>
      </c>
      <c r="S31" s="20">
        <v>0</v>
      </c>
      <c r="T31" s="20">
        <v>0</v>
      </c>
      <c r="U31" s="20"/>
      <c r="V31" s="20">
        <v>14695.400000000001</v>
      </c>
      <c r="W31" s="20">
        <v>6310.4000000000005</v>
      </c>
      <c r="X31" s="20">
        <v>10335</v>
      </c>
      <c r="Y31" s="20">
        <v>2000</v>
      </c>
      <c r="Z31" s="20"/>
      <c r="AC31" s="109"/>
    </row>
    <row r="32" spans="2:29">
      <c r="B32" s="3" t="s">
        <v>141</v>
      </c>
      <c r="C32" s="20">
        <v>-35.4</v>
      </c>
      <c r="D32" s="20">
        <v>0</v>
      </c>
      <c r="E32" s="20">
        <v>-116.2</v>
      </c>
      <c r="F32" s="20">
        <v>151.6</v>
      </c>
      <c r="G32" s="20">
        <v>0</v>
      </c>
      <c r="H32" s="20">
        <v>0</v>
      </c>
      <c r="I32" s="20">
        <v>0</v>
      </c>
      <c r="J32" s="20">
        <v>-129.6</v>
      </c>
      <c r="K32" s="20">
        <v>0</v>
      </c>
      <c r="L32" s="20">
        <v>-9</v>
      </c>
      <c r="M32" s="20">
        <v>0.46299999999999919</v>
      </c>
      <c r="N32" s="20">
        <v>0</v>
      </c>
      <c r="O32" s="20">
        <v>0</v>
      </c>
      <c r="P32" s="20">
        <v>-42</v>
      </c>
      <c r="Q32" s="20" t="s">
        <v>132</v>
      </c>
      <c r="R32" s="20">
        <v>0</v>
      </c>
      <c r="S32" s="20">
        <v>0</v>
      </c>
      <c r="T32" s="20">
        <v>0</v>
      </c>
      <c r="U32" s="20"/>
      <c r="V32" s="20">
        <v>0</v>
      </c>
      <c r="W32" s="20">
        <v>-129.6</v>
      </c>
      <c r="X32" s="20">
        <v>-9</v>
      </c>
      <c r="Y32" s="20">
        <v>-42</v>
      </c>
      <c r="Z32" s="20"/>
      <c r="AC32" s="109"/>
    </row>
    <row r="33" spans="2:32">
      <c r="B33" s="3" t="s">
        <v>142</v>
      </c>
      <c r="C33" s="20">
        <v>337.1</v>
      </c>
      <c r="D33" s="20">
        <v>513.70000000000005</v>
      </c>
      <c r="E33" s="20">
        <v>0</v>
      </c>
      <c r="F33" s="20">
        <v>0</v>
      </c>
      <c r="G33" s="20">
        <v>661.226</v>
      </c>
      <c r="H33" s="20">
        <v>438.06</v>
      </c>
      <c r="I33" s="20">
        <v>325.59100000000001</v>
      </c>
      <c r="J33" s="20">
        <v>17435.922999999999</v>
      </c>
      <c r="K33" s="20">
        <v>2739</v>
      </c>
      <c r="L33" s="20">
        <v>3009</v>
      </c>
      <c r="M33" s="20">
        <v>530.58624538469098</v>
      </c>
      <c r="N33" s="20">
        <v>-159</v>
      </c>
      <c r="O33" s="20">
        <v>635</v>
      </c>
      <c r="P33" s="20">
        <v>98</v>
      </c>
      <c r="Q33" s="20">
        <v>723</v>
      </c>
      <c r="R33" s="20">
        <v>657</v>
      </c>
      <c r="S33" s="20">
        <v>11110</v>
      </c>
      <c r="T33" s="20">
        <v>5944</v>
      </c>
      <c r="U33" s="20"/>
      <c r="V33" s="20">
        <v>850.80000000000007</v>
      </c>
      <c r="W33" s="20">
        <v>18860.8</v>
      </c>
      <c r="X33" s="20">
        <v>6120</v>
      </c>
      <c r="Y33" s="20">
        <v>2113.0051767820005</v>
      </c>
      <c r="Z33" s="20"/>
      <c r="AC33" s="109"/>
    </row>
    <row r="34" spans="2:32">
      <c r="B34" s="3" t="s">
        <v>143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-0.26274444452428725</v>
      </c>
      <c r="N34" s="20">
        <v>0</v>
      </c>
      <c r="O34" s="20">
        <v>0</v>
      </c>
      <c r="P34" s="20">
        <v>0</v>
      </c>
      <c r="Q34" s="20" t="s">
        <v>132</v>
      </c>
      <c r="R34" s="20">
        <v>0</v>
      </c>
      <c r="S34" s="20">
        <v>-495</v>
      </c>
      <c r="T34" s="20">
        <v>0</v>
      </c>
      <c r="U34" s="20"/>
      <c r="V34" s="20">
        <v>0</v>
      </c>
      <c r="W34" s="20">
        <v>0</v>
      </c>
      <c r="X34" s="20">
        <v>0</v>
      </c>
      <c r="Y34" s="20">
        <v>0</v>
      </c>
      <c r="Z34" s="20"/>
      <c r="AC34" s="109"/>
    </row>
    <row r="35" spans="2:32">
      <c r="B35" s="3" t="s">
        <v>144</v>
      </c>
      <c r="C35" s="20">
        <v>-7.9</v>
      </c>
      <c r="D35" s="20">
        <v>0</v>
      </c>
      <c r="E35" s="20">
        <v>-261.39999999999998</v>
      </c>
      <c r="F35" s="20">
        <v>-551.6</v>
      </c>
      <c r="G35" s="20">
        <v>-9.14</v>
      </c>
      <c r="H35" s="20">
        <v>-262.46699999999998</v>
      </c>
      <c r="I35" s="20">
        <v>-61.067</v>
      </c>
      <c r="J35" s="20">
        <v>315.97399999999999</v>
      </c>
      <c r="K35" s="20">
        <v>-42</v>
      </c>
      <c r="L35" s="20">
        <v>-6703</v>
      </c>
      <c r="M35" s="20">
        <v>-43.658900252221429</v>
      </c>
      <c r="N35" s="20">
        <v>-561</v>
      </c>
      <c r="O35" s="20">
        <v>-340</v>
      </c>
      <c r="P35" s="20">
        <v>-402</v>
      </c>
      <c r="Q35" s="20">
        <v>-988</v>
      </c>
      <c r="R35" s="20">
        <v>-866</v>
      </c>
      <c r="S35" s="20">
        <v>-13281</v>
      </c>
      <c r="T35" s="20">
        <v>-6015</v>
      </c>
      <c r="U35" s="20"/>
      <c r="V35" s="20">
        <v>-820.9</v>
      </c>
      <c r="W35" s="20">
        <v>-16.699999999999989</v>
      </c>
      <c r="X35" s="20">
        <v>-7443</v>
      </c>
      <c r="Y35" s="20">
        <v>-2596.4396394368996</v>
      </c>
      <c r="Z35" s="20"/>
      <c r="AC35" s="109"/>
    </row>
    <row r="36" spans="2:32">
      <c r="B36" s="3" t="s">
        <v>145</v>
      </c>
      <c r="C36" s="20">
        <v>-16.634</v>
      </c>
      <c r="D36" s="20">
        <v>-18.798999999999999</v>
      </c>
      <c r="E36" s="20">
        <v>-20.548999999999999</v>
      </c>
      <c r="F36" s="20">
        <v>-24.704000000000001</v>
      </c>
      <c r="G36" s="20">
        <v>-31.956</v>
      </c>
      <c r="H36" s="20">
        <v>-37.6</v>
      </c>
      <c r="I36" s="20">
        <v>-41.468000000000004</v>
      </c>
      <c r="J36" s="20">
        <v>-44.869</v>
      </c>
      <c r="K36" s="20">
        <v>-179</v>
      </c>
      <c r="L36" s="20">
        <v>-82</v>
      </c>
      <c r="M36" s="20">
        <v>-168.73899999999998</v>
      </c>
      <c r="N36" s="20">
        <v>-166</v>
      </c>
      <c r="O36" s="20">
        <v>-175</v>
      </c>
      <c r="P36" s="20">
        <v>-153</v>
      </c>
      <c r="Q36" s="20">
        <v>-147</v>
      </c>
      <c r="R36" s="20">
        <v>-168</v>
      </c>
      <c r="S36" s="20">
        <v>-144</v>
      </c>
      <c r="T36" s="20">
        <v>-93</v>
      </c>
      <c r="U36" s="20"/>
      <c r="V36" s="20">
        <v>-80.686000000000007</v>
      </c>
      <c r="W36" s="20">
        <v>-155.893</v>
      </c>
      <c r="X36" s="177">
        <v>-502</v>
      </c>
      <c r="Y36" s="177">
        <v>-642.92101610738405</v>
      </c>
      <c r="Z36" s="20"/>
      <c r="AC36" s="109"/>
    </row>
    <row r="37" spans="2:32">
      <c r="B37" s="12" t="s">
        <v>146</v>
      </c>
      <c r="C37" s="21">
        <v>1923.6659999999997</v>
      </c>
      <c r="D37" s="21">
        <v>494.90100000000007</v>
      </c>
      <c r="E37" s="21">
        <v>5383.6510000000007</v>
      </c>
      <c r="F37" s="21">
        <v>6842.3960000000006</v>
      </c>
      <c r="G37" s="21">
        <v>619.31899999999996</v>
      </c>
      <c r="H37" s="21">
        <v>137.99300000000002</v>
      </c>
      <c r="I37" s="21">
        <v>6097.9450000000006</v>
      </c>
      <c r="J37" s="21">
        <v>18013.75</v>
      </c>
      <c r="K37" s="21">
        <v>7393</v>
      </c>
      <c r="L37" s="21">
        <v>1666</v>
      </c>
      <c r="M37" s="21">
        <v>318.38809568387256</v>
      </c>
      <c r="N37" s="21">
        <v>-877</v>
      </c>
      <c r="O37" s="21">
        <v>120</v>
      </c>
      <c r="P37" s="21">
        <v>1502</v>
      </c>
      <c r="Q37" s="21">
        <v>-412</v>
      </c>
      <c r="R37" s="21">
        <v>-377</v>
      </c>
      <c r="S37" s="21">
        <v>-2810</v>
      </c>
      <c r="T37" s="21">
        <v>-164</v>
      </c>
      <c r="U37" s="21"/>
      <c r="V37" s="21">
        <v>14644</v>
      </c>
      <c r="W37" s="21">
        <v>24869.006999999998</v>
      </c>
      <c r="X37" s="22">
        <v>8501</v>
      </c>
      <c r="Y37" s="22">
        <v>831.64452123771684</v>
      </c>
      <c r="Z37" s="22"/>
      <c r="AC37" s="109"/>
    </row>
    <row r="38" spans="2:32">
      <c r="B38" s="3"/>
      <c r="C38" s="204"/>
      <c r="D38" s="204"/>
      <c r="E38" s="204"/>
      <c r="F38" s="204"/>
      <c r="G38" s="204"/>
      <c r="H38" s="204"/>
      <c r="I38" s="204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C38" s="109"/>
    </row>
    <row r="39" spans="2:32">
      <c r="B39" s="16" t="s">
        <v>147</v>
      </c>
      <c r="C39" s="27">
        <v>1038.2999999999997</v>
      </c>
      <c r="D39" s="27">
        <v>40.899999999999977</v>
      </c>
      <c r="E39" s="27">
        <v>3405.0960000000005</v>
      </c>
      <c r="F39" s="27">
        <v>7331.2530000000006</v>
      </c>
      <c r="G39" s="27">
        <v>-1880.2040000000002</v>
      </c>
      <c r="H39" s="27">
        <v>-2542</v>
      </c>
      <c r="I39" s="27">
        <v>5258.9040000000005</v>
      </c>
      <c r="J39" s="27">
        <v>-9228.3370000000032</v>
      </c>
      <c r="K39" s="27">
        <v>4052</v>
      </c>
      <c r="L39" s="27">
        <v>-1536</v>
      </c>
      <c r="M39" s="27">
        <v>-2561.352369841276</v>
      </c>
      <c r="N39" s="27">
        <v>-1561.4</v>
      </c>
      <c r="O39" s="27">
        <v>-871</v>
      </c>
      <c r="P39" s="27">
        <v>1623</v>
      </c>
      <c r="Q39" s="27">
        <v>-1668</v>
      </c>
      <c r="R39" s="27">
        <v>-319</v>
      </c>
      <c r="S39" s="27">
        <v>-255</v>
      </c>
      <c r="T39" s="27">
        <v>882</v>
      </c>
      <c r="U39" s="27"/>
      <c r="V39" s="27">
        <v>11815.549000000003</v>
      </c>
      <c r="W39" s="27">
        <v>-8391.9560000000056</v>
      </c>
      <c r="X39" s="27">
        <v>-1605</v>
      </c>
      <c r="Y39" s="27">
        <v>-1234</v>
      </c>
      <c r="Z39" s="27"/>
      <c r="AC39" s="109"/>
      <c r="AF39" s="109"/>
    </row>
    <row r="40" spans="2:32">
      <c r="B40" s="3" t="s">
        <v>148</v>
      </c>
      <c r="C40" s="20">
        <v>2318.3000000000002</v>
      </c>
      <c r="D40" s="20">
        <v>3331.1</v>
      </c>
      <c r="E40" s="20">
        <v>3375.1</v>
      </c>
      <c r="F40" s="20">
        <v>6714.8</v>
      </c>
      <c r="G40" s="20">
        <v>14103.915000000001</v>
      </c>
      <c r="H40" s="20">
        <v>12222.152</v>
      </c>
      <c r="I40" s="20">
        <v>9724.4</v>
      </c>
      <c r="J40" s="20">
        <v>15030.627</v>
      </c>
      <c r="K40" s="20">
        <v>5810</v>
      </c>
      <c r="L40" s="20">
        <v>10227</v>
      </c>
      <c r="M40" s="20">
        <v>8879</v>
      </c>
      <c r="N40" s="20">
        <v>6198</v>
      </c>
      <c r="O40" s="20">
        <v>4661.6000000000004</v>
      </c>
      <c r="P40" s="20">
        <v>3952</v>
      </c>
      <c r="Q40" s="20">
        <v>5520</v>
      </c>
      <c r="R40" s="20">
        <v>3683</v>
      </c>
      <c r="S40" s="20">
        <v>3507</v>
      </c>
      <c r="T40" s="20">
        <v>3221</v>
      </c>
      <c r="U40" s="20"/>
      <c r="V40" s="20">
        <v>2318.3000000000002</v>
      </c>
      <c r="W40" s="20">
        <v>14104.149000000001</v>
      </c>
      <c r="X40" s="20">
        <v>5810</v>
      </c>
      <c r="Y40" s="20">
        <v>4662</v>
      </c>
      <c r="Z40" s="20"/>
      <c r="AC40" s="109"/>
    </row>
    <row r="41" spans="2:32">
      <c r="B41" s="3" t="s">
        <v>149</v>
      </c>
      <c r="C41" s="20">
        <v>-25.7</v>
      </c>
      <c r="D41" s="20">
        <v>2.7</v>
      </c>
      <c r="E41" s="20">
        <v>-65.099999999999994</v>
      </c>
      <c r="F41" s="20">
        <v>58.4</v>
      </c>
      <c r="G41" s="20">
        <v>-1.724</v>
      </c>
      <c r="H41" s="20">
        <v>43.56</v>
      </c>
      <c r="I41" s="20">
        <v>47.8</v>
      </c>
      <c r="J41" s="20">
        <v>7.9530000000000003</v>
      </c>
      <c r="K41" s="20">
        <v>365</v>
      </c>
      <c r="L41" s="20">
        <v>188</v>
      </c>
      <c r="M41" s="20">
        <v>-120</v>
      </c>
      <c r="N41" s="20">
        <v>25</v>
      </c>
      <c r="O41" s="20">
        <v>161</v>
      </c>
      <c r="P41" s="20">
        <v>-55</v>
      </c>
      <c r="Q41" s="20">
        <v>-169</v>
      </c>
      <c r="R41" s="20">
        <v>143</v>
      </c>
      <c r="S41" s="20">
        <v>-31</v>
      </c>
      <c r="T41" s="20">
        <v>-51</v>
      </c>
      <c r="U41" s="20"/>
      <c r="V41" s="20">
        <v>-29.699999999999996</v>
      </c>
      <c r="W41" s="20">
        <v>97.588999999999999</v>
      </c>
      <c r="X41" s="177">
        <v>457</v>
      </c>
      <c r="Y41" s="177">
        <v>80</v>
      </c>
      <c r="Z41" s="20"/>
      <c r="AC41" s="109"/>
    </row>
    <row r="42" spans="2:32">
      <c r="B42" s="12" t="s">
        <v>150</v>
      </c>
      <c r="C42" s="21">
        <v>3330.9</v>
      </c>
      <c r="D42" s="21">
        <v>3374.7</v>
      </c>
      <c r="E42" s="21">
        <v>6715.0959999999995</v>
      </c>
      <c r="F42" s="21">
        <v>14104.453</v>
      </c>
      <c r="G42" s="21">
        <v>12221.987000000001</v>
      </c>
      <c r="H42" s="21">
        <v>9724</v>
      </c>
      <c r="I42" s="21">
        <v>15031.103999999999</v>
      </c>
      <c r="J42" s="21">
        <v>5810.2429999999977</v>
      </c>
      <c r="K42" s="21">
        <v>10227</v>
      </c>
      <c r="L42" s="21">
        <v>8879</v>
      </c>
      <c r="M42" s="21">
        <v>6197.6476301587245</v>
      </c>
      <c r="N42" s="21">
        <v>4661.6000000000004</v>
      </c>
      <c r="O42" s="21">
        <v>3951.6000000000004</v>
      </c>
      <c r="P42" s="21">
        <v>5520</v>
      </c>
      <c r="Q42" s="21">
        <v>3683</v>
      </c>
      <c r="R42" s="21">
        <v>3507</v>
      </c>
      <c r="S42" s="21">
        <v>3221</v>
      </c>
      <c r="T42" s="21">
        <v>4052</v>
      </c>
      <c r="U42" s="21"/>
      <c r="V42" s="21">
        <v>14104.149000000001</v>
      </c>
      <c r="W42" s="21">
        <v>5809.7819999999956</v>
      </c>
      <c r="X42" s="22">
        <v>4662</v>
      </c>
      <c r="Y42" s="22">
        <v>3507.3594287663445</v>
      </c>
      <c r="Z42" s="22"/>
      <c r="AC42" s="109"/>
    </row>
    <row r="43" spans="2:32">
      <c r="C43" s="205"/>
      <c r="D43" s="205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</row>
    <row r="44" spans="2:32">
      <c r="C44" s="205"/>
      <c r="D44" s="205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</row>
    <row r="45" spans="2:32">
      <c r="C45" s="205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V45" s="18"/>
      <c r="W45" s="18"/>
      <c r="X45" s="18"/>
      <c r="Y45" s="18"/>
      <c r="Z45" s="18"/>
    </row>
    <row r="46" spans="2:32">
      <c r="B46" s="143" t="s">
        <v>151</v>
      </c>
      <c r="C46" s="206" t="s">
        <v>2</v>
      </c>
      <c r="D46" s="206" t="s">
        <v>3</v>
      </c>
      <c r="E46" s="206" t="s">
        <v>4</v>
      </c>
      <c r="F46" s="206" t="s">
        <v>5</v>
      </c>
      <c r="G46" s="206" t="s">
        <v>2</v>
      </c>
      <c r="H46" s="206" t="s">
        <v>3</v>
      </c>
      <c r="I46" s="206" t="s">
        <v>4</v>
      </c>
      <c r="J46" s="206" t="s">
        <v>5</v>
      </c>
      <c r="K46" s="206" t="s">
        <v>2</v>
      </c>
      <c r="L46" s="206" t="s">
        <v>3</v>
      </c>
      <c r="M46" s="206" t="s">
        <v>4</v>
      </c>
      <c r="N46" s="206" t="s">
        <v>5</v>
      </c>
      <c r="O46" s="206" t="s">
        <v>2</v>
      </c>
      <c r="P46" s="206" t="s">
        <v>3</v>
      </c>
      <c r="Q46" s="206" t="s">
        <v>4</v>
      </c>
      <c r="R46" s="146" t="s">
        <v>5</v>
      </c>
      <c r="S46" s="146" t="s">
        <v>2</v>
      </c>
      <c r="T46" s="146" t="s">
        <v>3</v>
      </c>
      <c r="U46" s="146"/>
      <c r="V46" s="146" t="s">
        <v>7</v>
      </c>
      <c r="W46" s="146" t="s">
        <v>7</v>
      </c>
      <c r="X46" s="146" t="s">
        <v>7</v>
      </c>
      <c r="Y46" s="146" t="s">
        <v>7</v>
      </c>
      <c r="Z46" s="146"/>
    </row>
    <row r="47" spans="2:32">
      <c r="B47" s="153" t="s">
        <v>1</v>
      </c>
      <c r="C47" s="149">
        <v>2020</v>
      </c>
      <c r="D47" s="149">
        <v>2020</v>
      </c>
      <c r="E47" s="149">
        <v>2020</v>
      </c>
      <c r="F47" s="149">
        <v>2021</v>
      </c>
      <c r="G47" s="149">
        <v>2021</v>
      </c>
      <c r="H47" s="149">
        <v>2021</v>
      </c>
      <c r="I47" s="149">
        <v>2021</v>
      </c>
      <c r="J47" s="149">
        <v>2022</v>
      </c>
      <c r="K47" s="149">
        <v>2022</v>
      </c>
      <c r="L47" s="149">
        <v>2022</v>
      </c>
      <c r="M47" s="149">
        <v>2022</v>
      </c>
      <c r="N47" s="149">
        <v>2023</v>
      </c>
      <c r="O47" s="149">
        <v>2023</v>
      </c>
      <c r="P47" s="149">
        <v>2023</v>
      </c>
      <c r="Q47" s="149">
        <v>2023</v>
      </c>
      <c r="R47" s="149">
        <v>2024</v>
      </c>
      <c r="S47" s="149">
        <v>2024</v>
      </c>
      <c r="T47" s="149">
        <v>2024</v>
      </c>
      <c r="U47" s="149"/>
      <c r="V47" s="167" t="s">
        <v>8</v>
      </c>
      <c r="W47" s="167" t="s">
        <v>9</v>
      </c>
      <c r="X47" s="167" t="s">
        <v>10</v>
      </c>
      <c r="Y47" s="167" t="s">
        <v>11</v>
      </c>
      <c r="Z47" s="263"/>
    </row>
    <row r="48" spans="2:32">
      <c r="B48" s="10" t="s">
        <v>152</v>
      </c>
      <c r="C48" s="195">
        <v>985.60111099999972</v>
      </c>
      <c r="D48" s="195">
        <v>951.12087800000029</v>
      </c>
      <c r="E48" s="195">
        <v>889.31572899999981</v>
      </c>
      <c r="F48" s="195">
        <v>1189.5630000000001</v>
      </c>
      <c r="G48" s="195">
        <v>1572.980241</v>
      </c>
      <c r="H48" s="195">
        <v>1299.2912900000001</v>
      </c>
      <c r="I48" s="195">
        <v>1541.8670450000002</v>
      </c>
      <c r="J48" s="195">
        <v>1527.4996149999999</v>
      </c>
      <c r="K48" s="195">
        <v>1867</v>
      </c>
      <c r="L48" s="195">
        <v>3056.0450000000005</v>
      </c>
      <c r="M48" s="195">
        <v>3005.3586599999976</v>
      </c>
      <c r="N48" s="195">
        <v>1938</v>
      </c>
      <c r="O48" s="195">
        <v>2696.5143099999987</v>
      </c>
      <c r="P48" s="195">
        <v>2923</v>
      </c>
      <c r="Q48" s="195">
        <v>3269</v>
      </c>
      <c r="R48" s="195">
        <v>2488</v>
      </c>
      <c r="S48" s="195">
        <v>1869</v>
      </c>
      <c r="T48" s="195">
        <v>2055</v>
      </c>
      <c r="U48" s="24"/>
      <c r="V48" s="24">
        <v>4015.6007180000001</v>
      </c>
      <c r="W48" s="24">
        <v>5941.638191</v>
      </c>
      <c r="X48" s="24">
        <v>9867</v>
      </c>
      <c r="Y48" s="24">
        <v>11377</v>
      </c>
      <c r="Z48" s="24"/>
      <c r="AA48" s="77"/>
    </row>
    <row r="49" spans="2:27">
      <c r="B49" s="3" t="s">
        <v>153</v>
      </c>
      <c r="C49" s="193">
        <v>-44</v>
      </c>
      <c r="D49" s="193">
        <v>-28.9</v>
      </c>
      <c r="E49" s="193">
        <v>-70.400000000000006</v>
      </c>
      <c r="F49" s="193">
        <v>-116.1</v>
      </c>
      <c r="G49" s="193">
        <v>-110.176</v>
      </c>
      <c r="H49" s="193">
        <v>-213.01499999999999</v>
      </c>
      <c r="I49" s="193">
        <v>-133</v>
      </c>
      <c r="J49" s="193">
        <v>-86.009</v>
      </c>
      <c r="K49" s="193">
        <v>-180</v>
      </c>
      <c r="L49" s="193">
        <v>-203</v>
      </c>
      <c r="M49" s="193">
        <v>-360.7257699999999</v>
      </c>
      <c r="N49" s="193">
        <v>-158</v>
      </c>
      <c r="O49" s="193">
        <v>-229</v>
      </c>
      <c r="P49" s="176">
        <v>-243</v>
      </c>
      <c r="Q49" s="176">
        <v>-266</v>
      </c>
      <c r="R49" s="193">
        <v>-239</v>
      </c>
      <c r="S49" s="193">
        <v>-83</v>
      </c>
      <c r="T49" s="193">
        <v>-416</v>
      </c>
      <c r="U49" s="24"/>
      <c r="V49" s="23">
        <v>-259.39999999999998</v>
      </c>
      <c r="W49" s="23">
        <v>-542.19999999999993</v>
      </c>
      <c r="X49" s="23">
        <v>-902</v>
      </c>
      <c r="Y49" s="23">
        <v>-977</v>
      </c>
      <c r="Z49" s="23"/>
      <c r="AA49" s="77"/>
    </row>
    <row r="50" spans="2:27">
      <c r="B50" s="3" t="s">
        <v>154</v>
      </c>
      <c r="C50" s="193">
        <v>-57.267110999999844</v>
      </c>
      <c r="D50" s="193">
        <v>-60.621878000000223</v>
      </c>
      <c r="E50" s="193">
        <v>34.875271000000282</v>
      </c>
      <c r="F50" s="193">
        <v>145.01199999999977</v>
      </c>
      <c r="G50" s="193">
        <v>-80.966241000000139</v>
      </c>
      <c r="H50" s="193">
        <v>-6.0822900000001781</v>
      </c>
      <c r="I50" s="193">
        <v>78.23095499999954</v>
      </c>
      <c r="J50" s="193">
        <v>348.71638500000023</v>
      </c>
      <c r="K50" s="176">
        <v>91.207864578319999</v>
      </c>
      <c r="L50" s="176">
        <v>-161.93452733805259</v>
      </c>
      <c r="M50" s="176">
        <v>33.736797012422187</v>
      </c>
      <c r="N50" s="193">
        <v>-251</v>
      </c>
      <c r="O50" s="193">
        <v>-319</v>
      </c>
      <c r="P50" s="176">
        <v>-310</v>
      </c>
      <c r="Q50" s="176">
        <v>-349</v>
      </c>
      <c r="R50" s="193">
        <v>-386</v>
      </c>
      <c r="S50" s="193">
        <v>-354</v>
      </c>
      <c r="T50" s="193">
        <v>-317</v>
      </c>
      <c r="U50" s="24"/>
      <c r="V50" s="26">
        <v>61.998281999999989</v>
      </c>
      <c r="W50" s="26">
        <v>339.89880899999946</v>
      </c>
      <c r="X50" s="26">
        <v>-288</v>
      </c>
      <c r="Y50" s="26">
        <v>-1364</v>
      </c>
      <c r="Z50" s="26"/>
      <c r="AA50" s="77"/>
    </row>
    <row r="51" spans="2:27">
      <c r="B51" s="10" t="s">
        <v>155</v>
      </c>
      <c r="C51" s="195">
        <v>884.33399999999983</v>
      </c>
      <c r="D51" s="195">
        <v>861.59900000000005</v>
      </c>
      <c r="E51" s="195">
        <v>853.79100000000017</v>
      </c>
      <c r="F51" s="195">
        <v>1218.4749999999999</v>
      </c>
      <c r="G51" s="195">
        <v>1381.838</v>
      </c>
      <c r="H51" s="195">
        <v>1080.194</v>
      </c>
      <c r="I51" s="195">
        <v>1487.0979999999997</v>
      </c>
      <c r="J51" s="195">
        <v>1790.2070000000001</v>
      </c>
      <c r="K51" s="195">
        <v>1778.2078645783199</v>
      </c>
      <c r="L51" s="195">
        <v>2691.1104726619478</v>
      </c>
      <c r="M51" s="195">
        <v>2678.3696870124199</v>
      </c>
      <c r="N51" s="195">
        <v>1529</v>
      </c>
      <c r="O51" s="195">
        <v>2149</v>
      </c>
      <c r="P51" s="209">
        <v>2370</v>
      </c>
      <c r="Q51" s="209">
        <v>2654</v>
      </c>
      <c r="R51" s="195">
        <v>1863</v>
      </c>
      <c r="S51" s="195">
        <v>1432</v>
      </c>
      <c r="T51" s="195">
        <v>1322</v>
      </c>
      <c r="U51" s="24"/>
      <c r="V51" s="24">
        <v>3818.1990000000001</v>
      </c>
      <c r="W51" s="24">
        <v>5739.3370000000004</v>
      </c>
      <c r="X51" s="24">
        <v>8677</v>
      </c>
      <c r="Y51" s="24">
        <v>9036</v>
      </c>
      <c r="Z51" s="24"/>
      <c r="AA51" s="77"/>
    </row>
    <row r="52" spans="2:27">
      <c r="B52" s="3" t="s">
        <v>156</v>
      </c>
      <c r="C52" s="193">
        <v>-494.5</v>
      </c>
      <c r="D52" s="193">
        <v>-483.59999999999997</v>
      </c>
      <c r="E52" s="193">
        <v>-557.70000000000005</v>
      </c>
      <c r="F52" s="193">
        <v>-599.29999999999995</v>
      </c>
      <c r="G52" s="193">
        <v>-828.66</v>
      </c>
      <c r="H52" s="193">
        <v>-916.48299999999995</v>
      </c>
      <c r="I52" s="193">
        <v>-968.7</v>
      </c>
      <c r="J52" s="193">
        <v>-998.35700000000008</v>
      </c>
      <c r="K52" s="193">
        <v>-1204</v>
      </c>
      <c r="L52" s="193">
        <v>-1572</v>
      </c>
      <c r="M52" s="193">
        <v>-1412.8940491861672</v>
      </c>
      <c r="N52" s="193">
        <v>-1807</v>
      </c>
      <c r="O52" s="193">
        <v>-1911</v>
      </c>
      <c r="P52" s="176">
        <v>-1914</v>
      </c>
      <c r="Q52" s="176">
        <v>-1668</v>
      </c>
      <c r="R52" s="193">
        <v>-1516</v>
      </c>
      <c r="S52" s="193">
        <v>-1051</v>
      </c>
      <c r="T52" s="193">
        <v>-945</v>
      </c>
      <c r="U52" s="24"/>
      <c r="V52" s="23">
        <v>-2135.1</v>
      </c>
      <c r="W52" s="23">
        <v>-3712.2</v>
      </c>
      <c r="X52" s="23">
        <v>-5996</v>
      </c>
      <c r="Y52" s="23">
        <v>-7007</v>
      </c>
      <c r="Z52" s="23"/>
      <c r="AA52" s="77"/>
    </row>
    <row r="53" spans="2:27">
      <c r="B53" s="3" t="s">
        <v>157</v>
      </c>
      <c r="C53" s="193">
        <v>-16.2</v>
      </c>
      <c r="D53" s="193">
        <v>-13.1</v>
      </c>
      <c r="E53" s="193">
        <v>-23.6</v>
      </c>
      <c r="F53" s="193">
        <v>-16.7</v>
      </c>
      <c r="G53" s="193">
        <v>-51.2</v>
      </c>
      <c r="H53" s="193">
        <v>-98.417000000000002</v>
      </c>
      <c r="I53" s="193">
        <v>-91.2</v>
      </c>
      <c r="J53" s="193">
        <v>-99.783000000000001</v>
      </c>
      <c r="K53" s="193">
        <v>-76</v>
      </c>
      <c r="L53" s="193">
        <v>-124</v>
      </c>
      <c r="M53" s="193">
        <v>-118.81618116684909</v>
      </c>
      <c r="N53" s="193">
        <v>-178</v>
      </c>
      <c r="O53" s="193">
        <v>-103</v>
      </c>
      <c r="P53" s="176">
        <v>-86</v>
      </c>
      <c r="Q53" s="176">
        <v>-65</v>
      </c>
      <c r="R53" s="193">
        <v>-56</v>
      </c>
      <c r="S53" s="193">
        <v>-72</v>
      </c>
      <c r="T53" s="193">
        <v>-46</v>
      </c>
      <c r="U53" s="24"/>
      <c r="V53" s="23">
        <v>-69.599999999999994</v>
      </c>
      <c r="W53" s="23">
        <v>-340.6</v>
      </c>
      <c r="X53" s="23">
        <v>-497</v>
      </c>
      <c r="Y53" s="23">
        <v>-312</v>
      </c>
      <c r="Z53" s="23"/>
      <c r="AA53" s="77"/>
    </row>
    <row r="54" spans="2:27">
      <c r="B54" s="3" t="s">
        <v>158</v>
      </c>
      <c r="C54" s="193">
        <v>-17.5</v>
      </c>
      <c r="D54" s="193">
        <v>3.7</v>
      </c>
      <c r="E54" s="193">
        <v>50</v>
      </c>
      <c r="F54" s="193">
        <v>-45.5</v>
      </c>
      <c r="G54" s="193">
        <v>2.93</v>
      </c>
      <c r="H54" s="193">
        <v>-3.1749999999999998</v>
      </c>
      <c r="I54" s="193">
        <v>-9.9</v>
      </c>
      <c r="J54" s="193">
        <v>-61.655000000000001</v>
      </c>
      <c r="K54" s="193">
        <v>-32</v>
      </c>
      <c r="L54" s="193">
        <v>5</v>
      </c>
      <c r="M54" s="193">
        <v>-96.229091202111121</v>
      </c>
      <c r="N54" s="193">
        <v>62</v>
      </c>
      <c r="O54" s="193">
        <v>-223</v>
      </c>
      <c r="P54" s="176">
        <v>-65</v>
      </c>
      <c r="Q54" s="176">
        <v>-58</v>
      </c>
      <c r="R54" s="193">
        <v>-28</v>
      </c>
      <c r="S54" s="193">
        <v>-67</v>
      </c>
      <c r="T54" s="193">
        <v>-55</v>
      </c>
      <c r="U54" s="24"/>
      <c r="V54" s="23">
        <v>-9.2999999999999972</v>
      </c>
      <c r="W54" s="23">
        <v>-71.8</v>
      </c>
      <c r="X54" s="23">
        <v>-61</v>
      </c>
      <c r="Y54" s="23">
        <v>-374</v>
      </c>
      <c r="Z54" s="23"/>
      <c r="AA54" s="77"/>
    </row>
    <row r="55" spans="2:27">
      <c r="B55" s="10" t="s">
        <v>159</v>
      </c>
      <c r="C55" s="195">
        <v>-528.20000000000005</v>
      </c>
      <c r="D55" s="195">
        <v>-493</v>
      </c>
      <c r="E55" s="195">
        <v>-531.30000000000007</v>
      </c>
      <c r="F55" s="195">
        <v>-661.5</v>
      </c>
      <c r="G55" s="195">
        <v>-876.93000000000006</v>
      </c>
      <c r="H55" s="195">
        <v>-1018.0749999999999</v>
      </c>
      <c r="I55" s="195">
        <v>-1069.8000000000002</v>
      </c>
      <c r="J55" s="195">
        <v>-1159.7950000000001</v>
      </c>
      <c r="K55" s="195">
        <v>-1312</v>
      </c>
      <c r="L55" s="195">
        <v>-1691</v>
      </c>
      <c r="M55" s="195">
        <v>-1627.9393215551272</v>
      </c>
      <c r="N55" s="195">
        <v>-1923</v>
      </c>
      <c r="O55" s="195">
        <v>-2237</v>
      </c>
      <c r="P55" s="209">
        <v>-2065</v>
      </c>
      <c r="Q55" s="209">
        <v>-1791</v>
      </c>
      <c r="R55" s="195">
        <v>-1600</v>
      </c>
      <c r="S55" s="195">
        <v>-1190</v>
      </c>
      <c r="T55" s="195">
        <v>-1046</v>
      </c>
      <c r="U55" s="24"/>
      <c r="V55" s="24">
        <v>-2214</v>
      </c>
      <c r="W55" s="24">
        <v>-4124.6000000000004</v>
      </c>
      <c r="X55" s="24">
        <v>-6554</v>
      </c>
      <c r="Y55" s="24">
        <v>-7693</v>
      </c>
      <c r="Z55" s="24"/>
      <c r="AA55" s="77"/>
    </row>
    <row r="56" spans="2:27">
      <c r="B56" s="10" t="s">
        <v>160</v>
      </c>
      <c r="C56" s="195">
        <v>356.13399999999979</v>
      </c>
      <c r="D56" s="195">
        <v>368.59900000000005</v>
      </c>
      <c r="E56" s="195">
        <v>322.4910000000001</v>
      </c>
      <c r="F56" s="195">
        <v>556.97499999999991</v>
      </c>
      <c r="G56" s="195">
        <v>504.9079999999999</v>
      </c>
      <c r="H56" s="195">
        <v>62.119000000000028</v>
      </c>
      <c r="I56" s="195">
        <v>417.29799999999955</v>
      </c>
      <c r="J56" s="195">
        <v>630.41200000000003</v>
      </c>
      <c r="K56" s="195">
        <v>466.20786457831991</v>
      </c>
      <c r="L56" s="195">
        <v>999.67047266194777</v>
      </c>
      <c r="M56" s="195">
        <v>1051</v>
      </c>
      <c r="N56" s="195">
        <v>-395</v>
      </c>
      <c r="O56" s="195">
        <v>-88</v>
      </c>
      <c r="P56" s="209">
        <v>305</v>
      </c>
      <c r="Q56" s="209">
        <v>863</v>
      </c>
      <c r="R56" s="195">
        <v>263</v>
      </c>
      <c r="S56" s="195">
        <v>242</v>
      </c>
      <c r="T56" s="195">
        <v>276</v>
      </c>
      <c r="U56" s="24"/>
      <c r="V56" s="24">
        <v>1604.1989999999998</v>
      </c>
      <c r="W56" s="24">
        <v>1614.7369999999996</v>
      </c>
      <c r="X56" s="24">
        <v>2123</v>
      </c>
      <c r="Y56" s="24">
        <v>1343</v>
      </c>
      <c r="Z56" s="24"/>
      <c r="AA56" s="77"/>
    </row>
    <row r="57" spans="2:27">
      <c r="B57" s="3" t="s">
        <v>161</v>
      </c>
      <c r="C57" s="193">
        <v>-137.60000000000002</v>
      </c>
      <c r="D57" s="193">
        <v>-48.79999999999999</v>
      </c>
      <c r="E57" s="193">
        <v>7.1539999999999964</v>
      </c>
      <c r="F57" s="193">
        <v>336.78200000000004</v>
      </c>
      <c r="G57" s="193">
        <v>-731.8309999999999</v>
      </c>
      <c r="H57" s="193">
        <v>-20.26400000000001</v>
      </c>
      <c r="I57" s="193">
        <v>-395.33899999999994</v>
      </c>
      <c r="J57" s="193">
        <v>41.591000000000008</v>
      </c>
      <c r="K57" s="193">
        <v>-1260</v>
      </c>
      <c r="L57" s="193">
        <v>-1936</v>
      </c>
      <c r="M57" s="193">
        <v>670.94376170832368</v>
      </c>
      <c r="N57" s="193">
        <v>363</v>
      </c>
      <c r="O57" s="193">
        <v>-511</v>
      </c>
      <c r="P57" s="176">
        <v>82</v>
      </c>
      <c r="Q57" s="176">
        <v>317</v>
      </c>
      <c r="R57" s="193">
        <v>225</v>
      </c>
      <c r="S57" s="193">
        <v>-195</v>
      </c>
      <c r="T57" s="193">
        <v>-749</v>
      </c>
      <c r="U57" s="24"/>
      <c r="V57" s="23">
        <v>157.53600000000003</v>
      </c>
      <c r="W57" s="23">
        <v>-1105.8429999999998</v>
      </c>
      <c r="X57" s="23">
        <v>-2162</v>
      </c>
      <c r="Y57" s="23">
        <v>113</v>
      </c>
      <c r="Z57" s="23"/>
      <c r="AA57" s="77"/>
    </row>
    <row r="58" spans="2:27">
      <c r="B58" s="10" t="s">
        <v>162</v>
      </c>
      <c r="C58" s="22">
        <v>218.53399999999976</v>
      </c>
      <c r="D58" s="22">
        <v>319.79900000000004</v>
      </c>
      <c r="E58" s="22">
        <v>329.6450000000001</v>
      </c>
      <c r="F58" s="22">
        <v>893.75699999999995</v>
      </c>
      <c r="G58" s="22">
        <v>-226.923</v>
      </c>
      <c r="H58" s="22">
        <v>41.855000000000018</v>
      </c>
      <c r="I58" s="22">
        <v>21.958999999999605</v>
      </c>
      <c r="J58" s="22">
        <v>672.00300000000004</v>
      </c>
      <c r="K58" s="22">
        <v>-793.79213542168009</v>
      </c>
      <c r="L58" s="22">
        <v>-936.32952733805223</v>
      </c>
      <c r="M58" s="22">
        <v>1722</v>
      </c>
      <c r="N58" s="195">
        <v>-32</v>
      </c>
      <c r="O58" s="195">
        <v>-599</v>
      </c>
      <c r="P58" s="209">
        <v>387</v>
      </c>
      <c r="Q58" s="209">
        <v>1180</v>
      </c>
      <c r="R58" s="195">
        <v>488</v>
      </c>
      <c r="S58" s="195">
        <v>47</v>
      </c>
      <c r="T58" s="195">
        <v>-473</v>
      </c>
      <c r="U58" s="24"/>
      <c r="V58" s="25">
        <v>1761.7349999999999</v>
      </c>
      <c r="W58" s="25">
        <v>508.89399999999966</v>
      </c>
      <c r="X58" s="25">
        <v>-39</v>
      </c>
      <c r="Y58" s="25">
        <v>1456</v>
      </c>
      <c r="Z58" s="25"/>
      <c r="AA58" s="77"/>
    </row>
    <row r="59" spans="2:27">
      <c r="B59" s="3" t="s">
        <v>146</v>
      </c>
      <c r="C59" s="193">
        <v>1923.6659999999997</v>
      </c>
      <c r="D59" s="193">
        <v>494.90100000000007</v>
      </c>
      <c r="E59" s="193">
        <v>5383.6510000000007</v>
      </c>
      <c r="F59" s="193">
        <v>6842.3960000000006</v>
      </c>
      <c r="G59" s="193">
        <v>619.31899999999996</v>
      </c>
      <c r="H59" s="193">
        <v>137.99300000000002</v>
      </c>
      <c r="I59" s="193">
        <v>6097.9450000000006</v>
      </c>
      <c r="J59" s="193">
        <v>18013.75</v>
      </c>
      <c r="K59" s="193">
        <v>5860</v>
      </c>
      <c r="L59" s="193">
        <v>3199</v>
      </c>
      <c r="M59" s="193">
        <v>318</v>
      </c>
      <c r="N59" s="193">
        <v>-877</v>
      </c>
      <c r="O59" s="193">
        <v>120</v>
      </c>
      <c r="P59" s="176">
        <v>1502</v>
      </c>
      <c r="Q59" s="176">
        <v>-412</v>
      </c>
      <c r="R59" s="193">
        <v>-377</v>
      </c>
      <c r="S59" s="193">
        <v>-2810</v>
      </c>
      <c r="T59" s="193">
        <v>-164</v>
      </c>
      <c r="U59" s="24"/>
      <c r="V59" s="23">
        <v>14644.614000000001</v>
      </c>
      <c r="W59" s="23">
        <v>24869.007000000001</v>
      </c>
      <c r="X59" s="23">
        <v>8501</v>
      </c>
      <c r="Y59" s="23">
        <v>832</v>
      </c>
      <c r="Z59" s="23"/>
      <c r="AA59" s="77"/>
    </row>
    <row r="60" spans="2:27">
      <c r="B60" s="3" t="s">
        <v>163</v>
      </c>
      <c r="C60" s="193">
        <v>-1103.8999999999999</v>
      </c>
      <c r="D60" s="193">
        <v>-773.8</v>
      </c>
      <c r="E60" s="193">
        <v>-2308.2000000000003</v>
      </c>
      <c r="F60" s="193">
        <v>-404.9</v>
      </c>
      <c r="G60" s="193">
        <v>-2272.6</v>
      </c>
      <c r="H60" s="193">
        <v>-2722.6099999999997</v>
      </c>
      <c r="I60" s="193">
        <v>-861</v>
      </c>
      <c r="J60" s="193">
        <v>-27914.09</v>
      </c>
      <c r="K60" s="176">
        <v>-1014.20786457832</v>
      </c>
      <c r="L60" s="176">
        <v>-3798.6704726619478</v>
      </c>
      <c r="M60" s="176">
        <v>-4601</v>
      </c>
      <c r="N60" s="193">
        <v>-652</v>
      </c>
      <c r="O60" s="193">
        <v>-392</v>
      </c>
      <c r="P60" s="193">
        <v>-121</v>
      </c>
      <c r="Q60" s="193">
        <v>-2174</v>
      </c>
      <c r="R60" s="193">
        <v>-165</v>
      </c>
      <c r="S60" s="193">
        <v>2705</v>
      </c>
      <c r="T60" s="193">
        <v>1633</v>
      </c>
      <c r="U60" s="24"/>
      <c r="V60" s="26">
        <v>-4590.7999999999993</v>
      </c>
      <c r="W60" s="26">
        <v>-33770.300000000003</v>
      </c>
      <c r="X60" s="26">
        <v>-10067</v>
      </c>
      <c r="Y60" s="26">
        <v>-2851</v>
      </c>
      <c r="Z60" s="26"/>
      <c r="AA60" s="77"/>
    </row>
    <row r="61" spans="2:27">
      <c r="B61" s="3" t="s">
        <v>164</v>
      </c>
      <c r="C61" s="193">
        <v>0</v>
      </c>
      <c r="D61" s="193">
        <v>0</v>
      </c>
      <c r="E61" s="193">
        <v>0</v>
      </c>
      <c r="F61" s="193">
        <v>0</v>
      </c>
      <c r="G61" s="193">
        <v>0</v>
      </c>
      <c r="H61" s="193">
        <v>0</v>
      </c>
      <c r="I61" s="193">
        <v>0</v>
      </c>
      <c r="J61" s="193">
        <v>0</v>
      </c>
      <c r="K61" s="176">
        <v>0</v>
      </c>
      <c r="L61" s="176">
        <v>0</v>
      </c>
      <c r="M61" s="176">
        <v>0</v>
      </c>
      <c r="N61" s="193">
        <v>0</v>
      </c>
      <c r="O61" s="193">
        <v>0</v>
      </c>
      <c r="P61" s="193">
        <v>-146</v>
      </c>
      <c r="Q61" s="193">
        <v>-261</v>
      </c>
      <c r="R61" s="193">
        <v>-265</v>
      </c>
      <c r="S61" s="193">
        <v>-197</v>
      </c>
      <c r="T61" s="193">
        <v>-114</v>
      </c>
      <c r="U61" s="24"/>
      <c r="V61" s="26">
        <v>0</v>
      </c>
      <c r="W61" s="26">
        <v>0</v>
      </c>
      <c r="X61" s="26">
        <v>0</v>
      </c>
      <c r="Y61" s="26">
        <v>-672</v>
      </c>
      <c r="Z61" s="26"/>
      <c r="AA61" s="77"/>
    </row>
    <row r="62" spans="2:27">
      <c r="B62" s="16" t="s">
        <v>147</v>
      </c>
      <c r="C62" s="27">
        <v>1038.2999999999995</v>
      </c>
      <c r="D62" s="27">
        <v>40.900000000000091</v>
      </c>
      <c r="E62" s="27">
        <v>3405.0960000000009</v>
      </c>
      <c r="F62" s="27">
        <v>7331.2530000000006</v>
      </c>
      <c r="G62" s="27">
        <v>-1880.204</v>
      </c>
      <c r="H62" s="27">
        <v>-2542.7619999999997</v>
      </c>
      <c r="I62" s="27">
        <v>5258.9040000000005</v>
      </c>
      <c r="J62" s="27">
        <v>-9228.3369999999995</v>
      </c>
      <c r="K62" s="27">
        <v>4052.0000000000005</v>
      </c>
      <c r="L62" s="27">
        <v>-1536</v>
      </c>
      <c r="M62" s="27">
        <v>-2561.347579841276</v>
      </c>
      <c r="N62" s="27">
        <v>-1561</v>
      </c>
      <c r="O62" s="27">
        <v>-871</v>
      </c>
      <c r="P62" s="27">
        <v>1623</v>
      </c>
      <c r="Q62" s="27">
        <v>-1668</v>
      </c>
      <c r="R62" s="27">
        <v>-319</v>
      </c>
      <c r="S62" s="27">
        <v>-255</v>
      </c>
      <c r="T62" s="27">
        <v>882</v>
      </c>
      <c r="U62" s="24"/>
      <c r="V62" s="110">
        <v>11815.549000000001</v>
      </c>
      <c r="W62" s="110">
        <v>-8393</v>
      </c>
      <c r="X62" s="110">
        <v>-1605</v>
      </c>
      <c r="Y62" s="110">
        <v>-1234</v>
      </c>
      <c r="Z62" s="110"/>
      <c r="AA62" s="77"/>
    </row>
    <row r="63" spans="2:27"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24"/>
    </row>
    <row r="64" spans="2:27">
      <c r="B64" s="2" t="s">
        <v>147</v>
      </c>
      <c r="C64" s="195">
        <v>1038.2999999999997</v>
      </c>
      <c r="D64" s="195">
        <v>40.899999999999977</v>
      </c>
      <c r="E64" s="195">
        <v>3405.0960000000005</v>
      </c>
      <c r="F64" s="195">
        <v>7331.2530000000006</v>
      </c>
      <c r="G64" s="195">
        <v>-1880.2040000000002</v>
      </c>
      <c r="H64" s="195">
        <v>-2542</v>
      </c>
      <c r="I64" s="195">
        <v>5258.9040000000005</v>
      </c>
      <c r="J64" s="195">
        <v>-9228.3370000000032</v>
      </c>
      <c r="K64" s="195">
        <v>4052</v>
      </c>
      <c r="L64" s="195">
        <v>-1536</v>
      </c>
      <c r="M64" s="195">
        <v>-2561</v>
      </c>
      <c r="N64" s="195">
        <v>-1561</v>
      </c>
      <c r="O64" s="195">
        <v>-871</v>
      </c>
      <c r="P64" s="195">
        <v>1623</v>
      </c>
      <c r="Q64" s="195">
        <v>-1668</v>
      </c>
      <c r="R64" s="195">
        <v>-319</v>
      </c>
      <c r="S64" s="195">
        <v>-255</v>
      </c>
      <c r="T64" s="195">
        <v>882</v>
      </c>
      <c r="U64" s="24"/>
      <c r="V64" s="24">
        <v>11815.549000000001</v>
      </c>
      <c r="W64" s="24">
        <v>-8391.6370000000024</v>
      </c>
      <c r="X64" s="24">
        <v>-1606</v>
      </c>
      <c r="Y64" s="24">
        <v>-1234</v>
      </c>
      <c r="Z64" s="24"/>
    </row>
    <row r="65" spans="2:28">
      <c r="B65" s="2" t="s">
        <v>146</v>
      </c>
      <c r="C65" s="195">
        <v>-1923.6659999999997</v>
      </c>
      <c r="D65" s="195">
        <v>-494.90100000000007</v>
      </c>
      <c r="E65" s="195">
        <v>-5383.6510000000007</v>
      </c>
      <c r="F65" s="195">
        <v>-6842.3960000000006</v>
      </c>
      <c r="G65" s="195">
        <v>-619.31899999999996</v>
      </c>
      <c r="H65" s="195">
        <v>-137.99300000000002</v>
      </c>
      <c r="I65" s="195">
        <v>-6097.9450000000006</v>
      </c>
      <c r="J65" s="195">
        <v>-18013.75</v>
      </c>
      <c r="K65" s="195">
        <v>-7393</v>
      </c>
      <c r="L65" s="195">
        <v>-1666</v>
      </c>
      <c r="M65" s="195">
        <v>-318.38809568387256</v>
      </c>
      <c r="N65" s="195">
        <v>877</v>
      </c>
      <c r="O65" s="195">
        <v>-120</v>
      </c>
      <c r="P65" s="195">
        <v>-1502</v>
      </c>
      <c r="Q65" s="195">
        <v>412</v>
      </c>
      <c r="R65" s="195">
        <v>377</v>
      </c>
      <c r="S65" s="195">
        <v>2810</v>
      </c>
      <c r="T65" s="195">
        <v>164</v>
      </c>
      <c r="U65" s="24"/>
      <c r="V65" s="24">
        <v>-14644.614000000001</v>
      </c>
      <c r="W65" s="24">
        <v>-24869.007000000001</v>
      </c>
      <c r="X65" s="24">
        <v>-8501</v>
      </c>
      <c r="Y65" s="24">
        <v>-832</v>
      </c>
      <c r="Z65" s="24"/>
      <c r="AB65" s="77"/>
    </row>
    <row r="66" spans="2:28">
      <c r="B66" s="141" t="s">
        <v>165</v>
      </c>
      <c r="C66" s="195"/>
      <c r="D66" s="195"/>
      <c r="E66" s="195"/>
      <c r="F66" s="195"/>
      <c r="G66" s="195"/>
      <c r="H66" s="195"/>
      <c r="I66" s="195"/>
      <c r="J66" s="195"/>
      <c r="K66" s="193">
        <v>1533</v>
      </c>
      <c r="L66" s="193">
        <v>-1533</v>
      </c>
      <c r="M66" s="195"/>
      <c r="N66" s="193">
        <v>0</v>
      </c>
      <c r="O66" s="193">
        <v>0</v>
      </c>
      <c r="P66" s="193">
        <v>0</v>
      </c>
      <c r="Q66" s="193">
        <v>0</v>
      </c>
      <c r="R66" s="193">
        <v>0</v>
      </c>
      <c r="S66" s="193">
        <v>0</v>
      </c>
      <c r="T66" s="193">
        <v>0</v>
      </c>
      <c r="U66" s="24"/>
      <c r="V66" s="23">
        <v>0</v>
      </c>
      <c r="W66" s="23">
        <v>0</v>
      </c>
      <c r="X66" s="23">
        <v>0</v>
      </c>
      <c r="Y66" s="23">
        <v>0</v>
      </c>
      <c r="Z66" s="23"/>
      <c r="AB66" s="77"/>
    </row>
    <row r="67" spans="2:28">
      <c r="B67" s="170" t="s">
        <v>163</v>
      </c>
      <c r="C67" s="20">
        <v>1032.7729999999999</v>
      </c>
      <c r="D67" s="20">
        <v>759.529</v>
      </c>
      <c r="E67" s="20">
        <v>2274.0340000000001</v>
      </c>
      <c r="F67" s="20">
        <v>374.07</v>
      </c>
      <c r="G67" s="20">
        <v>2205.5450000000001</v>
      </c>
      <c r="H67" s="20">
        <v>2670.24</v>
      </c>
      <c r="I67" s="20">
        <v>817.51900000000001</v>
      </c>
      <c r="J67" s="20">
        <v>27709.539000000001</v>
      </c>
      <c r="K67" s="20">
        <v>842</v>
      </c>
      <c r="L67" s="20">
        <v>3624</v>
      </c>
      <c r="M67" s="20">
        <v>4065.6301326907701</v>
      </c>
      <c r="N67" s="193">
        <v>403</v>
      </c>
      <c r="O67" s="193">
        <v>113</v>
      </c>
      <c r="P67" s="193">
        <v>62</v>
      </c>
      <c r="Q67" s="193">
        <v>1943</v>
      </c>
      <c r="R67" s="193">
        <v>143</v>
      </c>
      <c r="S67" s="193">
        <v>-3922</v>
      </c>
      <c r="T67" s="193">
        <v>-1648</v>
      </c>
      <c r="U67" s="24"/>
      <c r="V67" s="20">
        <v>4440.4059999999999</v>
      </c>
      <c r="W67" s="20">
        <v>33402.843000000001</v>
      </c>
      <c r="X67" s="20">
        <v>8935</v>
      </c>
      <c r="Y67" s="20">
        <v>2261</v>
      </c>
      <c r="Z67" s="20"/>
      <c r="AB67" s="77"/>
    </row>
    <row r="68" spans="2:28">
      <c r="B68" s="141" t="s">
        <v>37</v>
      </c>
      <c r="C68" s="193">
        <v>71.126999999999995</v>
      </c>
      <c r="D68" s="193">
        <v>14.271000000000001</v>
      </c>
      <c r="E68" s="193">
        <v>34.165999999999997</v>
      </c>
      <c r="F68" s="193">
        <v>30.83</v>
      </c>
      <c r="G68" s="193">
        <v>67.055000000000007</v>
      </c>
      <c r="H68" s="193">
        <v>51.5</v>
      </c>
      <c r="I68" s="193">
        <v>43.481000000000002</v>
      </c>
      <c r="J68" s="193">
        <v>204.55099999999999</v>
      </c>
      <c r="K68" s="193">
        <v>70.239000000000004</v>
      </c>
      <c r="L68" s="193">
        <v>81.44</v>
      </c>
      <c r="M68" s="193">
        <v>116.57966999999999</v>
      </c>
      <c r="N68" s="193">
        <v>22</v>
      </c>
      <c r="O68" s="193">
        <v>7</v>
      </c>
      <c r="P68" s="193">
        <v>0</v>
      </c>
      <c r="Q68" s="193">
        <v>0</v>
      </c>
      <c r="R68" s="17">
        <v>1</v>
      </c>
      <c r="S68" s="193">
        <v>0</v>
      </c>
      <c r="T68" s="193">
        <v>0</v>
      </c>
      <c r="U68" s="24"/>
      <c r="V68" s="23">
        <v>150.39400000000001</v>
      </c>
      <c r="W68" s="23">
        <v>366.58699999999999</v>
      </c>
      <c r="X68" s="23">
        <v>291</v>
      </c>
      <c r="Y68" s="23">
        <v>8</v>
      </c>
      <c r="Z68" s="23"/>
      <c r="AB68" s="77"/>
    </row>
    <row r="69" spans="2:28">
      <c r="B69" s="141" t="s">
        <v>166</v>
      </c>
      <c r="C69" s="193"/>
      <c r="D69" s="193"/>
      <c r="E69" s="193"/>
      <c r="F69" s="193"/>
      <c r="G69" s="193"/>
      <c r="H69" s="193"/>
      <c r="I69" s="193"/>
      <c r="J69" s="193"/>
      <c r="K69" s="193">
        <v>102</v>
      </c>
      <c r="L69" s="193">
        <v>93</v>
      </c>
      <c r="M69" s="193">
        <v>419</v>
      </c>
      <c r="N69" s="193">
        <v>227</v>
      </c>
      <c r="O69" s="193">
        <v>272</v>
      </c>
      <c r="P69" s="193">
        <v>58</v>
      </c>
      <c r="Q69" s="193">
        <v>231</v>
      </c>
      <c r="R69" s="17">
        <v>21</v>
      </c>
      <c r="S69" s="23">
        <v>1217</v>
      </c>
      <c r="T69" s="23">
        <v>15</v>
      </c>
      <c r="U69" s="24"/>
      <c r="V69" s="23">
        <v>0</v>
      </c>
      <c r="W69" s="23">
        <v>0</v>
      </c>
      <c r="X69" s="23">
        <v>840</v>
      </c>
      <c r="Y69" s="23">
        <v>582</v>
      </c>
      <c r="Z69" s="23"/>
      <c r="AB69" s="77"/>
    </row>
    <row r="70" spans="2:28">
      <c r="B70" s="141" t="s">
        <v>164</v>
      </c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>
        <v>146</v>
      </c>
      <c r="Q70" s="193">
        <v>261</v>
      </c>
      <c r="R70" s="17">
        <v>265</v>
      </c>
      <c r="S70" s="17">
        <v>197</v>
      </c>
      <c r="T70" s="17">
        <v>114</v>
      </c>
      <c r="U70" s="24"/>
      <c r="V70" s="23"/>
      <c r="W70" s="23"/>
      <c r="X70" s="23"/>
      <c r="Y70" s="23">
        <v>672</v>
      </c>
      <c r="Z70" s="23"/>
      <c r="AB70" s="77"/>
    </row>
    <row r="71" spans="2:28">
      <c r="B71" s="10" t="s">
        <v>162</v>
      </c>
      <c r="C71" s="195">
        <v>218.53399999999976</v>
      </c>
      <c r="D71" s="195">
        <v>319.79900000000004</v>
      </c>
      <c r="E71" s="195">
        <v>329.6450000000001</v>
      </c>
      <c r="F71" s="195">
        <v>893.75699999999995</v>
      </c>
      <c r="G71" s="195">
        <v>-226.923</v>
      </c>
      <c r="H71" s="195">
        <v>41.855000000000018</v>
      </c>
      <c r="I71" s="195">
        <v>21.958999999999605</v>
      </c>
      <c r="J71" s="195">
        <v>672.00300000000004</v>
      </c>
      <c r="K71" s="195">
        <v>-793.79213542168009</v>
      </c>
      <c r="L71" s="195">
        <v>-936.32952733805223</v>
      </c>
      <c r="M71" s="195">
        <v>1722</v>
      </c>
      <c r="N71" s="195">
        <v>-32</v>
      </c>
      <c r="O71" s="195">
        <v>-599</v>
      </c>
      <c r="P71" s="195">
        <v>387</v>
      </c>
      <c r="Q71" s="195">
        <v>1180</v>
      </c>
      <c r="R71" s="18">
        <f>SUM(R64:R70)</f>
        <v>488</v>
      </c>
      <c r="S71" s="18">
        <v>47</v>
      </c>
      <c r="T71" s="195">
        <v>-473</v>
      </c>
      <c r="U71" s="24"/>
      <c r="V71" s="24">
        <v>1761.7349999999999</v>
      </c>
      <c r="W71" s="24">
        <v>508.89399999999966</v>
      </c>
      <c r="X71" s="24">
        <v>-39</v>
      </c>
      <c r="Y71" s="24">
        <v>1456</v>
      </c>
      <c r="Z71" s="24"/>
      <c r="AB71" s="77"/>
    </row>
    <row r="73" spans="2:28" ht="14.25" customHeight="1">
      <c r="K73" s="23"/>
      <c r="L73" s="23"/>
      <c r="M73" s="23"/>
      <c r="N73" s="23"/>
      <c r="O73" s="23"/>
      <c r="P73" s="23"/>
      <c r="Q73" s="23"/>
    </row>
    <row r="74" spans="2:28">
      <c r="L74" s="62"/>
      <c r="M74" s="62"/>
      <c r="N74" s="62"/>
      <c r="O74" s="62"/>
      <c r="P74" s="187"/>
      <c r="Q74" s="187"/>
      <c r="R74" s="90"/>
    </row>
    <row r="75" spans="2:28">
      <c r="P75" s="23"/>
      <c r="Q75" s="23"/>
    </row>
  </sheetData>
  <phoneticPr fontId="23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AFC20-63EC-43AD-92C9-6AC680EF476C}">
  <dimension ref="B1:AF130"/>
  <sheetViews>
    <sheetView showGridLines="0" zoomScaleNormal="100" workbookViewId="0">
      <pane xSplit="2" ySplit="4" topLeftCell="I5" activePane="bottomRight" state="frozen"/>
      <selection pane="bottomRight" activeCell="W81" sqref="W81"/>
      <selection pane="bottomLeft" activeCell="A5" sqref="A5"/>
      <selection pane="topRight" activeCell="C1" sqref="C1"/>
    </sheetView>
  </sheetViews>
  <sheetFormatPr defaultRowHeight="15"/>
  <cols>
    <col min="2" max="2" width="25.85546875" bestFit="1" customWidth="1"/>
    <col min="12" max="12" width="9.140625" customWidth="1"/>
    <col min="16" max="18" width="9.140625" customWidth="1"/>
    <col min="19" max="19" width="9.140625" bestFit="1" customWidth="1"/>
    <col min="20" max="20" width="9.140625" customWidth="1"/>
    <col min="21" max="21" width="13.42578125" customWidth="1"/>
  </cols>
  <sheetData>
    <row r="1" spans="2:32">
      <c r="B1" s="154" t="s">
        <v>167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</row>
    <row r="2" spans="2:32">
      <c r="B2" s="155" t="s">
        <v>1</v>
      </c>
      <c r="C2" s="146"/>
      <c r="D2" s="146"/>
      <c r="E2" s="146"/>
      <c r="F2" s="146"/>
      <c r="G2" s="146"/>
      <c r="H2" s="146"/>
      <c r="I2" s="146"/>
      <c r="J2" s="146"/>
      <c r="K2" s="146"/>
      <c r="L2" s="145"/>
      <c r="M2" s="145"/>
      <c r="N2" s="145"/>
      <c r="O2" s="145"/>
      <c r="P2" s="145"/>
      <c r="Q2" s="145"/>
      <c r="R2" s="145"/>
      <c r="S2" s="145"/>
      <c r="T2" s="145"/>
    </row>
    <row r="3" spans="2:32">
      <c r="B3" s="47"/>
      <c r="C3" s="18" t="s">
        <v>2</v>
      </c>
      <c r="D3" s="18" t="s">
        <v>3</v>
      </c>
      <c r="E3" s="18" t="s">
        <v>4</v>
      </c>
      <c r="F3" s="42" t="s">
        <v>5</v>
      </c>
      <c r="G3" s="68" t="s">
        <v>2</v>
      </c>
      <c r="H3" s="18" t="s">
        <v>3</v>
      </c>
      <c r="I3" s="18" t="s">
        <v>4</v>
      </c>
      <c r="J3" s="18" t="s">
        <v>5</v>
      </c>
      <c r="K3" s="68" t="s">
        <v>2</v>
      </c>
      <c r="L3" s="18" t="s">
        <v>3</v>
      </c>
      <c r="M3" s="18" t="s">
        <v>168</v>
      </c>
      <c r="N3" s="18" t="s">
        <v>5</v>
      </c>
      <c r="O3" s="68" t="s">
        <v>2</v>
      </c>
      <c r="P3" s="18" t="s">
        <v>3</v>
      </c>
      <c r="Q3" s="18" t="s">
        <v>4</v>
      </c>
      <c r="R3" s="18" t="s">
        <v>5</v>
      </c>
      <c r="S3" s="68" t="s">
        <v>2</v>
      </c>
      <c r="T3" s="18" t="s">
        <v>3</v>
      </c>
    </row>
    <row r="4" spans="2:32">
      <c r="B4" s="47" t="s">
        <v>169</v>
      </c>
      <c r="C4" s="18">
        <v>2020</v>
      </c>
      <c r="D4" s="18">
        <v>2020</v>
      </c>
      <c r="E4" s="18">
        <v>2020</v>
      </c>
      <c r="F4" s="42">
        <v>2021</v>
      </c>
      <c r="G4" s="68">
        <v>2021</v>
      </c>
      <c r="H4" s="18">
        <v>2021</v>
      </c>
      <c r="I4" s="18">
        <v>2021</v>
      </c>
      <c r="J4" s="18">
        <v>2022</v>
      </c>
      <c r="K4" s="68">
        <v>2022</v>
      </c>
      <c r="L4" s="18">
        <v>2022</v>
      </c>
      <c r="M4" s="18">
        <v>2022</v>
      </c>
      <c r="N4" s="18">
        <v>2023</v>
      </c>
      <c r="O4" s="68">
        <v>2023</v>
      </c>
      <c r="P4" s="18">
        <v>2023</v>
      </c>
      <c r="Q4" s="18">
        <v>2023</v>
      </c>
      <c r="R4" s="18">
        <v>2024</v>
      </c>
      <c r="S4" s="68">
        <v>2024</v>
      </c>
      <c r="T4" s="18">
        <v>2024</v>
      </c>
    </row>
    <row r="5" spans="2:32">
      <c r="B5" s="63" t="s">
        <v>170</v>
      </c>
      <c r="C5" s="69">
        <v>1622.1489825755814</v>
      </c>
      <c r="D5" s="64">
        <v>1462.6740064784526</v>
      </c>
      <c r="E5" s="64">
        <v>1282.7535995656567</v>
      </c>
      <c r="F5" s="65">
        <v>1871.0429526651506</v>
      </c>
      <c r="G5" s="69">
        <v>2238.9130416731596</v>
      </c>
      <c r="H5" s="64">
        <v>1975.5987386293216</v>
      </c>
      <c r="I5" s="64">
        <v>2186.6819854404257</v>
      </c>
      <c r="J5" s="64">
        <v>2096.9525883040114</v>
      </c>
      <c r="K5" s="69">
        <v>2293.9142200000001</v>
      </c>
      <c r="L5" s="64">
        <v>4097.1875299999992</v>
      </c>
      <c r="M5" s="64">
        <v>3575.28134</v>
      </c>
      <c r="N5" s="64">
        <v>3478.2230300000001</v>
      </c>
      <c r="O5" s="69">
        <v>3996.1269199999997</v>
      </c>
      <c r="P5" s="64">
        <v>3908.9148399999999</v>
      </c>
      <c r="Q5" s="64">
        <v>3378.7538999999992</v>
      </c>
      <c r="R5" s="64">
        <v>3126.4543000000003</v>
      </c>
      <c r="S5" s="69">
        <v>2656.13409</v>
      </c>
      <c r="T5" s="64">
        <v>2121.4650200000001</v>
      </c>
      <c r="U5" s="76"/>
      <c r="V5" s="77"/>
      <c r="Y5" s="77"/>
    </row>
    <row r="6" spans="2:32">
      <c r="B6" s="41" t="s">
        <v>171</v>
      </c>
      <c r="C6" s="48">
        <v>0</v>
      </c>
      <c r="D6" s="44">
        <v>33.964293227691932</v>
      </c>
      <c r="E6" s="44">
        <v>59.081852804809699</v>
      </c>
      <c r="F6" s="45">
        <v>91.936026304289854</v>
      </c>
      <c r="G6" s="48">
        <v>728.19316027016612</v>
      </c>
      <c r="H6" s="44">
        <v>864.37024999999994</v>
      </c>
      <c r="I6" s="44">
        <v>1544.6165799999999</v>
      </c>
      <c r="J6" s="44">
        <v>1758.77827</v>
      </c>
      <c r="K6" s="48">
        <v>1487.5465299999998</v>
      </c>
      <c r="L6" s="44">
        <v>1440.80573</v>
      </c>
      <c r="M6" s="44">
        <v>1573.1669499999998</v>
      </c>
      <c r="N6" s="44">
        <v>1317.1566499999997</v>
      </c>
      <c r="O6" s="48">
        <v>1437.7940000000001</v>
      </c>
      <c r="P6" s="44">
        <v>1470.5026300000002</v>
      </c>
      <c r="Q6" s="44">
        <v>1641.6182499999998</v>
      </c>
      <c r="R6" s="44">
        <v>1366.37753</v>
      </c>
      <c r="S6" s="48">
        <v>1388.9766200000001</v>
      </c>
      <c r="T6" s="44">
        <v>1357.8878999999999</v>
      </c>
      <c r="U6" s="77"/>
      <c r="V6" s="77"/>
      <c r="Y6" s="77"/>
    </row>
    <row r="7" spans="2:32">
      <c r="B7" s="41" t="s">
        <v>172</v>
      </c>
      <c r="C7" s="48">
        <v>0</v>
      </c>
      <c r="D7" s="44">
        <v>0</v>
      </c>
      <c r="E7" s="44">
        <v>0</v>
      </c>
      <c r="F7" s="45">
        <v>0</v>
      </c>
      <c r="G7" s="48">
        <v>0</v>
      </c>
      <c r="H7" s="44">
        <v>0</v>
      </c>
      <c r="I7" s="44">
        <v>0</v>
      </c>
      <c r="J7" s="44">
        <v>571.24126999999999</v>
      </c>
      <c r="K7" s="48">
        <v>2664.5596600000008</v>
      </c>
      <c r="L7" s="44">
        <v>3246.9170899999999</v>
      </c>
      <c r="M7" s="44">
        <v>4146.1425099999988</v>
      </c>
      <c r="N7" s="44">
        <v>3073.9921000000013</v>
      </c>
      <c r="O7" s="48">
        <v>3184.2538300000001</v>
      </c>
      <c r="P7" s="44">
        <v>4070.0874199999998</v>
      </c>
      <c r="Q7" s="44">
        <v>4425.0481299999992</v>
      </c>
      <c r="R7" s="44">
        <v>3117.4647300000001</v>
      </c>
      <c r="S7" s="48">
        <v>3039.3103300000002</v>
      </c>
      <c r="T7" s="44">
        <v>3826.1747700000001</v>
      </c>
      <c r="U7" s="77"/>
      <c r="V7" s="77"/>
      <c r="Y7" s="77"/>
    </row>
    <row r="8" spans="2:32">
      <c r="B8" s="41" t="s">
        <v>173</v>
      </c>
      <c r="C8" s="48">
        <v>446.52479380586999</v>
      </c>
      <c r="D8" s="44">
        <v>887.84270029385561</v>
      </c>
      <c r="E8" s="44">
        <v>812.57954762953364</v>
      </c>
      <c r="F8" s="45">
        <v>428.93402103055951</v>
      </c>
      <c r="G8" s="48">
        <v>465.68107610536146</v>
      </c>
      <c r="H8" s="44">
        <v>465.29806470009402</v>
      </c>
      <c r="I8" s="44">
        <v>1359.678854559575</v>
      </c>
      <c r="J8" s="44">
        <v>811.02677169598837</v>
      </c>
      <c r="K8" s="48">
        <v>671.49121000000002</v>
      </c>
      <c r="L8" s="44">
        <v>784.48242999999991</v>
      </c>
      <c r="M8" s="44">
        <v>2327.52864</v>
      </c>
      <c r="N8" s="44">
        <v>1486.6601700000003</v>
      </c>
      <c r="O8" s="48">
        <v>1832.3108200000001</v>
      </c>
      <c r="P8" s="44">
        <v>1381.0292900000002</v>
      </c>
      <c r="Q8" s="44">
        <v>2604.2185300000001</v>
      </c>
      <c r="R8" s="44">
        <v>1264.5995</v>
      </c>
      <c r="S8" s="48">
        <v>848.47153000000003</v>
      </c>
      <c r="T8" s="44">
        <v>1246.8996599999998</v>
      </c>
      <c r="U8" s="77"/>
      <c r="V8" s="77"/>
      <c r="Y8" s="77"/>
    </row>
    <row r="9" spans="2:32">
      <c r="B9" s="49" t="s">
        <v>174</v>
      </c>
      <c r="C9" s="50">
        <v>2068.6737763814517</v>
      </c>
      <c r="D9" s="51">
        <v>2384.4810000000002</v>
      </c>
      <c r="E9" s="51">
        <v>2154.415</v>
      </c>
      <c r="F9" s="52">
        <v>2391.913</v>
      </c>
      <c r="G9" s="50">
        <v>3432.7872780486873</v>
      </c>
      <c r="H9" s="51">
        <v>3305.2670533294158</v>
      </c>
      <c r="I9" s="51">
        <v>5090.9774200000011</v>
      </c>
      <c r="J9" s="51">
        <v>5237.9988999999987</v>
      </c>
      <c r="K9" s="50">
        <v>7117.5116200000011</v>
      </c>
      <c r="L9" s="51">
        <v>9569.3927799999983</v>
      </c>
      <c r="M9" s="51">
        <v>11622.119439999999</v>
      </c>
      <c r="N9" s="51">
        <v>9356.0319500000023</v>
      </c>
      <c r="O9" s="50">
        <v>10450.485570000001</v>
      </c>
      <c r="P9" s="51">
        <v>10830.534180000001</v>
      </c>
      <c r="Q9" s="51">
        <v>12049.638809999999</v>
      </c>
      <c r="R9" s="51">
        <v>8874.8960600000009</v>
      </c>
      <c r="S9" s="50">
        <v>7932.89257</v>
      </c>
      <c r="T9" s="51">
        <v>8552.4273499999999</v>
      </c>
    </row>
    <row r="10" spans="2:32">
      <c r="B10" s="47"/>
      <c r="C10" s="58"/>
      <c r="D10" s="58"/>
      <c r="E10" s="58"/>
      <c r="F10" s="58"/>
      <c r="G10" s="58"/>
      <c r="H10" s="58"/>
      <c r="I10" s="58"/>
      <c r="J10" s="58"/>
      <c r="K10" s="58"/>
      <c r="O10" s="58"/>
      <c r="P10" s="58"/>
      <c r="Q10" s="58"/>
      <c r="R10" s="58"/>
      <c r="S10" s="58"/>
      <c r="T10" s="58"/>
    </row>
    <row r="11" spans="2:32">
      <c r="B11" s="47"/>
      <c r="C11" s="18" t="s">
        <v>2</v>
      </c>
      <c r="D11" s="18" t="s">
        <v>3</v>
      </c>
      <c r="E11" s="18" t="s">
        <v>4</v>
      </c>
      <c r="F11" s="42" t="s">
        <v>5</v>
      </c>
      <c r="G11" s="68" t="s">
        <v>2</v>
      </c>
      <c r="H11" s="18" t="s">
        <v>3</v>
      </c>
      <c r="I11" s="18" t="s">
        <v>4</v>
      </c>
      <c r="J11" s="18" t="s">
        <v>5</v>
      </c>
      <c r="K11" s="68" t="s">
        <v>2</v>
      </c>
      <c r="L11" s="18" t="s">
        <v>3</v>
      </c>
      <c r="M11" s="18" t="s">
        <v>168</v>
      </c>
      <c r="N11" s="18" t="s">
        <v>5</v>
      </c>
      <c r="O11" s="68" t="s">
        <v>2</v>
      </c>
      <c r="P11" s="18" t="s">
        <v>3</v>
      </c>
      <c r="Q11" s="18" t="s">
        <v>4</v>
      </c>
      <c r="R11" s="18" t="s">
        <v>5</v>
      </c>
      <c r="S11" s="68" t="s">
        <v>2</v>
      </c>
      <c r="T11" s="18" t="s">
        <v>3</v>
      </c>
      <c r="V11" s="78"/>
      <c r="W11" s="78"/>
      <c r="X11" s="106"/>
      <c r="Y11" s="78"/>
      <c r="Z11" s="78"/>
    </row>
    <row r="12" spans="2:32">
      <c r="B12" s="47" t="s">
        <v>175</v>
      </c>
      <c r="C12" s="18">
        <v>2020</v>
      </c>
      <c r="D12" s="18">
        <v>2020</v>
      </c>
      <c r="E12" s="18">
        <v>2020</v>
      </c>
      <c r="F12" s="42">
        <v>2021</v>
      </c>
      <c r="G12" s="68">
        <v>2021</v>
      </c>
      <c r="H12" s="18">
        <v>2021</v>
      </c>
      <c r="I12" s="18">
        <v>2021</v>
      </c>
      <c r="J12" s="18">
        <v>2022</v>
      </c>
      <c r="K12" s="68">
        <v>2022</v>
      </c>
      <c r="L12" s="18">
        <v>2022</v>
      </c>
      <c r="M12" s="18">
        <v>2022</v>
      </c>
      <c r="N12" s="18">
        <v>2023</v>
      </c>
      <c r="O12" s="68">
        <v>2023</v>
      </c>
      <c r="P12" s="18">
        <v>2023</v>
      </c>
      <c r="Q12" s="18">
        <v>2023</v>
      </c>
      <c r="R12" s="18">
        <v>2024</v>
      </c>
      <c r="S12" s="68">
        <v>2024</v>
      </c>
      <c r="T12" s="18">
        <v>2024</v>
      </c>
      <c r="V12" s="106"/>
      <c r="W12" s="106"/>
      <c r="X12" s="106"/>
      <c r="Y12" s="106"/>
      <c r="Z12" s="106"/>
    </row>
    <row r="13" spans="2:32">
      <c r="B13" s="63" t="s">
        <v>176</v>
      </c>
      <c r="C13" s="69">
        <v>751.25113999999985</v>
      </c>
      <c r="D13" s="64">
        <v>516.60918899999979</v>
      </c>
      <c r="E13" s="64">
        <v>508.32547999999986</v>
      </c>
      <c r="F13" s="65">
        <v>845.2375199999999</v>
      </c>
      <c r="G13" s="69">
        <v>983.79185000000052</v>
      </c>
      <c r="H13" s="64">
        <v>694.85843999999884</v>
      </c>
      <c r="I13" s="64">
        <v>694.11383000000137</v>
      </c>
      <c r="J13" s="64">
        <v>553.04365000000007</v>
      </c>
      <c r="K13" s="69">
        <v>601.97177999999985</v>
      </c>
      <c r="L13" s="64">
        <v>1383.5985700000001</v>
      </c>
      <c r="M13" s="64">
        <v>579.06136500000264</v>
      </c>
      <c r="N13" s="64">
        <v>337.71808499999844</v>
      </c>
      <c r="O13" s="69">
        <v>837.3</v>
      </c>
      <c r="P13" s="64">
        <v>620.67588999999998</v>
      </c>
      <c r="Q13" s="64">
        <v>469.34978999999987</v>
      </c>
      <c r="R13" s="64">
        <v>513.7499700000003</v>
      </c>
      <c r="S13" s="69">
        <v>138.35788999999761</v>
      </c>
      <c r="T13" s="64">
        <v>174.54438000000002</v>
      </c>
      <c r="U13" s="273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</row>
    <row r="14" spans="2:32">
      <c r="B14" s="41" t="s">
        <v>171</v>
      </c>
      <c r="C14" s="48">
        <v>0</v>
      </c>
      <c r="D14" s="44">
        <v>16.296700000000001</v>
      </c>
      <c r="E14" s="44">
        <v>5.1049200000000026</v>
      </c>
      <c r="F14" s="45">
        <v>26.957149999999999</v>
      </c>
      <c r="G14" s="48">
        <v>286.6511799999999</v>
      </c>
      <c r="H14" s="44">
        <v>253.51669000000018</v>
      </c>
      <c r="I14" s="44">
        <v>355.43244999999985</v>
      </c>
      <c r="J14" s="44">
        <v>493.64997000000068</v>
      </c>
      <c r="K14" s="48">
        <v>277.26144000000011</v>
      </c>
      <c r="L14" s="44">
        <v>315.44520000000102</v>
      </c>
      <c r="M14" s="44">
        <v>463.87257999999883</v>
      </c>
      <c r="N14" s="44">
        <v>324.39452999999958</v>
      </c>
      <c r="O14" s="48">
        <v>423.5</v>
      </c>
      <c r="P14" s="44">
        <v>372.45236999999997</v>
      </c>
      <c r="Q14" s="44">
        <v>611.05011000000002</v>
      </c>
      <c r="R14" s="44">
        <v>513.9233200000001</v>
      </c>
      <c r="S14" s="48">
        <v>518.33117000000084</v>
      </c>
      <c r="T14" s="44">
        <v>373.93485999999996</v>
      </c>
      <c r="U14" s="77"/>
      <c r="V14" s="77"/>
      <c r="W14" s="76"/>
      <c r="Y14" s="77"/>
      <c r="Z14" s="76"/>
    </row>
    <row r="15" spans="2:32">
      <c r="B15" s="41" t="s">
        <v>172</v>
      </c>
      <c r="C15" s="48">
        <v>0</v>
      </c>
      <c r="D15" s="44">
        <v>0</v>
      </c>
      <c r="E15" s="44">
        <v>0</v>
      </c>
      <c r="F15" s="45">
        <v>0</v>
      </c>
      <c r="G15" s="48">
        <v>0</v>
      </c>
      <c r="H15" s="44">
        <v>-5.0000000000000001E-3</v>
      </c>
      <c r="I15" s="44">
        <v>0</v>
      </c>
      <c r="J15" s="44">
        <v>74.246340000000004</v>
      </c>
      <c r="K15" s="48">
        <v>445.46973000000105</v>
      </c>
      <c r="L15" s="44">
        <v>450.94943999999799</v>
      </c>
      <c r="M15" s="44">
        <v>863.54641000000129</v>
      </c>
      <c r="N15" s="44">
        <v>250.10451000000285</v>
      </c>
      <c r="O15" s="48">
        <v>205.5</v>
      </c>
      <c r="P15" s="44">
        <v>660.82769000000008</v>
      </c>
      <c r="Q15" s="44">
        <v>832.30700999999999</v>
      </c>
      <c r="R15" s="44">
        <v>380.34941999999785</v>
      </c>
      <c r="S15" s="48">
        <v>248.37992999999989</v>
      </c>
      <c r="T15" s="44">
        <v>695.16650000000004</v>
      </c>
      <c r="U15" s="77"/>
      <c r="V15" s="77"/>
      <c r="W15" s="76"/>
      <c r="Y15" s="77"/>
      <c r="Z15" s="173"/>
    </row>
    <row r="16" spans="2:32">
      <c r="B16" s="41" t="s">
        <v>173</v>
      </c>
      <c r="C16" s="48">
        <v>-6.71524999999993</v>
      </c>
      <c r="D16" s="44">
        <v>131.99259000000012</v>
      </c>
      <c r="E16" s="44">
        <v>107.10714999999961</v>
      </c>
      <c r="F16" s="45">
        <v>36.346050000000453</v>
      </c>
      <c r="G16" s="48">
        <v>40.051649999999967</v>
      </c>
      <c r="H16" s="44">
        <v>66.462910000000051</v>
      </c>
      <c r="I16" s="44">
        <v>110.69424000000021</v>
      </c>
      <c r="J16" s="44">
        <v>29.524230000000109</v>
      </c>
      <c r="K16" s="48">
        <v>20.678640000000026</v>
      </c>
      <c r="L16" s="44">
        <v>6.7113700000153429</v>
      </c>
      <c r="M16" s="44">
        <v>187.13914000000022</v>
      </c>
      <c r="N16" s="44">
        <v>65.992709999999875</v>
      </c>
      <c r="O16" s="48">
        <v>283.5</v>
      </c>
      <c r="P16" s="44">
        <v>215.86350999999999</v>
      </c>
      <c r="Q16" s="44">
        <v>305.45380000000006</v>
      </c>
      <c r="R16" s="44">
        <v>47.836089999999956</v>
      </c>
      <c r="S16" s="48">
        <v>-21.070400000001001</v>
      </c>
      <c r="T16" s="44">
        <v>28.89162</v>
      </c>
      <c r="U16" s="76"/>
      <c r="V16" s="77"/>
      <c r="W16" s="76"/>
      <c r="Y16" s="77"/>
      <c r="Z16" s="76"/>
    </row>
    <row r="17" spans="2:26">
      <c r="B17" s="66" t="s">
        <v>177</v>
      </c>
      <c r="C17" s="71">
        <v>-30.02832000000031</v>
      </c>
      <c r="D17" s="67">
        <v>-8.0988499999995582</v>
      </c>
      <c r="E17" s="67">
        <v>-29.046273999999833</v>
      </c>
      <c r="F17" s="70">
        <v>-12.783650000000327</v>
      </c>
      <c r="G17" s="71">
        <v>-31.147821000000405</v>
      </c>
      <c r="H17" s="67">
        <v>-28.705727999999031</v>
      </c>
      <c r="I17" s="67">
        <v>-29.811705000001112</v>
      </c>
      <c r="J17" s="67">
        <v>-81.591575000000901</v>
      </c>
      <c r="K17" s="71">
        <v>-23.614490000001943</v>
      </c>
      <c r="L17" s="67">
        <v>-36.196620000000003</v>
      </c>
      <c r="M17" s="67">
        <v>-84.681930000000051</v>
      </c>
      <c r="N17" s="67">
        <v>-63.143779999999964</v>
      </c>
      <c r="O17" s="71">
        <v>-76.900000000000006</v>
      </c>
      <c r="P17" s="67">
        <v>-55.780050000000003</v>
      </c>
      <c r="Q17" s="67">
        <v>-68.042740000000009</v>
      </c>
      <c r="R17" s="67">
        <v>-29.986800000000009</v>
      </c>
      <c r="S17" s="71">
        <v>-54.782089999999997</v>
      </c>
      <c r="T17" s="67">
        <v>-65.480060000000009</v>
      </c>
    </row>
    <row r="18" spans="2:26">
      <c r="B18" s="47" t="s">
        <v>178</v>
      </c>
      <c r="C18" s="59">
        <v>714.50756999999953</v>
      </c>
      <c r="D18" s="58">
        <v>656.79962900000044</v>
      </c>
      <c r="E18" s="58">
        <v>591.49127599999963</v>
      </c>
      <c r="F18" s="60">
        <v>895.75707</v>
      </c>
      <c r="G18" s="59">
        <v>1279.3468589999998</v>
      </c>
      <c r="H18" s="58">
        <v>986.12731200000007</v>
      </c>
      <c r="I18" s="58">
        <v>1130.4288150000002</v>
      </c>
      <c r="J18" s="58">
        <v>1068.872615</v>
      </c>
      <c r="K18" s="59">
        <v>1321.7670999999991</v>
      </c>
      <c r="L18" s="58">
        <v>2120.5079600000145</v>
      </c>
      <c r="M18" s="58">
        <v>2008.9375650000031</v>
      </c>
      <c r="N18" s="58">
        <v>915.06605500000069</v>
      </c>
      <c r="O18" s="59">
        <v>1672.8999999999999</v>
      </c>
      <c r="P18" s="58">
        <v>1814.0394099999999</v>
      </c>
      <c r="Q18" s="58">
        <v>2150.1179700000002</v>
      </c>
      <c r="R18" s="58">
        <v>1425.8719999999985</v>
      </c>
      <c r="S18" s="59">
        <v>828.47985999999821</v>
      </c>
      <c r="T18" s="58">
        <v>1207.0572999999999</v>
      </c>
      <c r="X18" s="272"/>
    </row>
    <row r="19" spans="2:26">
      <c r="B19" s="47"/>
      <c r="C19" s="58"/>
      <c r="D19" s="58"/>
      <c r="E19" s="58"/>
      <c r="F19" s="58"/>
      <c r="G19" s="58"/>
      <c r="H19" s="58"/>
      <c r="I19" s="58"/>
      <c r="J19" s="58"/>
      <c r="K19" s="58"/>
      <c r="O19" s="58"/>
      <c r="P19" s="58"/>
      <c r="Q19" s="58"/>
      <c r="R19" s="58"/>
      <c r="S19" s="58"/>
      <c r="T19" s="58"/>
    </row>
    <row r="20" spans="2:26">
      <c r="B20" s="47"/>
      <c r="C20" s="18" t="s">
        <v>2</v>
      </c>
      <c r="D20" s="18" t="s">
        <v>3</v>
      </c>
      <c r="E20" s="18" t="s">
        <v>4</v>
      </c>
      <c r="F20" s="42" t="s">
        <v>5</v>
      </c>
      <c r="G20" s="68" t="s">
        <v>2</v>
      </c>
      <c r="H20" s="18" t="s">
        <v>3</v>
      </c>
      <c r="I20" s="18" t="s">
        <v>4</v>
      </c>
      <c r="J20" s="18" t="s">
        <v>5</v>
      </c>
      <c r="K20" s="68" t="s">
        <v>2</v>
      </c>
      <c r="L20" s="18" t="s">
        <v>3</v>
      </c>
      <c r="M20" s="18" t="s">
        <v>4</v>
      </c>
      <c r="N20" s="18" t="s">
        <v>5</v>
      </c>
      <c r="O20" s="68" t="s">
        <v>2</v>
      </c>
      <c r="P20" s="18" t="s">
        <v>3</v>
      </c>
      <c r="Q20" s="18" t="s">
        <v>4</v>
      </c>
      <c r="R20" s="18" t="s">
        <v>5</v>
      </c>
      <c r="S20" s="68" t="s">
        <v>2</v>
      </c>
      <c r="T20" s="18" t="s">
        <v>3</v>
      </c>
      <c r="W20" s="77"/>
      <c r="X20" s="77"/>
      <c r="Y20" s="77"/>
      <c r="Z20" s="77"/>
    </row>
    <row r="21" spans="2:26">
      <c r="B21" s="47" t="s">
        <v>179</v>
      </c>
      <c r="C21" s="18">
        <v>2020</v>
      </c>
      <c r="D21" s="18">
        <v>2020</v>
      </c>
      <c r="E21" s="18">
        <v>2020</v>
      </c>
      <c r="F21" s="42">
        <v>2021</v>
      </c>
      <c r="G21" s="68">
        <v>2021</v>
      </c>
      <c r="H21" s="18">
        <v>2021</v>
      </c>
      <c r="I21" s="18">
        <v>2021</v>
      </c>
      <c r="J21" s="18">
        <v>2022</v>
      </c>
      <c r="K21" s="68">
        <v>2022</v>
      </c>
      <c r="L21" s="18">
        <v>2022</v>
      </c>
      <c r="M21" s="18">
        <v>2022</v>
      </c>
      <c r="N21" s="18">
        <v>2023</v>
      </c>
      <c r="O21" s="68">
        <v>2023</v>
      </c>
      <c r="P21" s="18">
        <v>2023</v>
      </c>
      <c r="Q21" s="18">
        <v>2023</v>
      </c>
      <c r="R21" s="18">
        <v>2024</v>
      </c>
      <c r="S21" s="68">
        <v>2024</v>
      </c>
      <c r="T21" s="18">
        <v>2024</v>
      </c>
    </row>
    <row r="22" spans="2:26">
      <c r="B22" s="63" t="s">
        <v>176</v>
      </c>
      <c r="C22" s="69">
        <v>955.79082999999946</v>
      </c>
      <c r="D22" s="64">
        <v>745.03507999999988</v>
      </c>
      <c r="E22" s="64">
        <v>767.63371000000063</v>
      </c>
      <c r="F22" s="65">
        <v>1091</v>
      </c>
      <c r="G22" s="69">
        <v>1244.5</v>
      </c>
      <c r="H22" s="64">
        <v>977.5</v>
      </c>
      <c r="I22" s="64">
        <v>1044.4000000000001</v>
      </c>
      <c r="J22" s="64">
        <v>944.4</v>
      </c>
      <c r="K22" s="69">
        <v>1014.12657</v>
      </c>
      <c r="L22" s="64">
        <v>2167.9462599999983</v>
      </c>
      <c r="M22" s="64">
        <v>1421.7164250000026</v>
      </c>
      <c r="N22" s="64">
        <v>1103.4579749999982</v>
      </c>
      <c r="O22" s="69">
        <v>1699.5718799999997</v>
      </c>
      <c r="P22" s="64">
        <v>1524.6169600000003</v>
      </c>
      <c r="Q22" s="64">
        <v>1365.3497899999998</v>
      </c>
      <c r="R22" s="64">
        <v>1333.6975000000034</v>
      </c>
      <c r="S22" s="69">
        <v>988.68954999999801</v>
      </c>
      <c r="T22" s="64">
        <v>814.61011000000019</v>
      </c>
    </row>
    <row r="23" spans="2:26">
      <c r="B23" s="41" t="s">
        <v>171</v>
      </c>
      <c r="C23" s="48">
        <v>0</v>
      </c>
      <c r="D23" s="44">
        <v>16.507490000000008</v>
      </c>
      <c r="E23" s="44">
        <v>5.4362999999999664</v>
      </c>
      <c r="F23" s="45">
        <v>29</v>
      </c>
      <c r="G23" s="48">
        <v>290.5</v>
      </c>
      <c r="H23" s="44">
        <v>259.5</v>
      </c>
      <c r="I23" s="44">
        <v>366</v>
      </c>
      <c r="J23" s="44">
        <v>505</v>
      </c>
      <c r="K23" s="48">
        <v>289.11442999999991</v>
      </c>
      <c r="L23" s="44">
        <v>329.80699000000055</v>
      </c>
      <c r="M23" s="44">
        <v>479.06190999999922</v>
      </c>
      <c r="N23" s="44">
        <v>392.49529999999959</v>
      </c>
      <c r="O23" s="48">
        <v>437.56016999999986</v>
      </c>
      <c r="P23" s="44">
        <v>386.85042000000044</v>
      </c>
      <c r="Q23" s="44">
        <v>624.05011000000002</v>
      </c>
      <c r="R23" s="44">
        <v>528.28253999999981</v>
      </c>
      <c r="S23" s="48">
        <v>530.15310000000079</v>
      </c>
      <c r="T23" s="44">
        <v>388.15725999999995</v>
      </c>
    </row>
    <row r="24" spans="2:26">
      <c r="B24" s="41" t="s">
        <v>172</v>
      </c>
      <c r="C24" s="48">
        <v>0</v>
      </c>
      <c r="D24" s="44">
        <v>0</v>
      </c>
      <c r="E24" s="44">
        <v>0</v>
      </c>
      <c r="F24" s="45">
        <v>0</v>
      </c>
      <c r="G24" s="48">
        <v>0</v>
      </c>
      <c r="H24" s="44">
        <v>0</v>
      </c>
      <c r="I24" s="44">
        <v>0</v>
      </c>
      <c r="J24" s="44">
        <v>74</v>
      </c>
      <c r="K24" s="48">
        <v>517.33865999999978</v>
      </c>
      <c r="L24" s="44">
        <v>527.77828999999963</v>
      </c>
      <c r="M24" s="44">
        <v>927.56741000000034</v>
      </c>
      <c r="N24" s="44">
        <v>345.37568000000283</v>
      </c>
      <c r="O24" s="48">
        <v>289.48790000000002</v>
      </c>
      <c r="P24" s="44">
        <v>751.83662999999967</v>
      </c>
      <c r="Q24" s="44">
        <v>922.30700999999999</v>
      </c>
      <c r="R24" s="44">
        <v>481.95135999999775</v>
      </c>
      <c r="S24" s="48">
        <v>338.94294999999988</v>
      </c>
      <c r="T24" s="44">
        <v>783.99266</v>
      </c>
      <c r="U24" s="213"/>
      <c r="V24" s="213"/>
      <c r="W24" s="213"/>
      <c r="X24" s="76"/>
    </row>
    <row r="25" spans="2:26">
      <c r="B25" s="41" t="s">
        <v>173</v>
      </c>
      <c r="C25" s="48">
        <v>59.412289999999999</v>
      </c>
      <c r="D25" s="44">
        <v>197.13391000000013</v>
      </c>
      <c r="E25" s="44">
        <v>144.40861999999976</v>
      </c>
      <c r="F25" s="45">
        <v>82</v>
      </c>
      <c r="G25" s="48">
        <v>67.5</v>
      </c>
      <c r="H25" s="44">
        <v>88.5</v>
      </c>
      <c r="I25" s="44">
        <v>160</v>
      </c>
      <c r="J25" s="44">
        <v>83</v>
      </c>
      <c r="K25" s="48">
        <v>66.984190000000027</v>
      </c>
      <c r="L25" s="44">
        <v>66.291609999999906</v>
      </c>
      <c r="M25" s="44">
        <v>259.99992999999989</v>
      </c>
      <c r="N25" s="44">
        <v>160.12644999999983</v>
      </c>
      <c r="O25" s="48">
        <v>346.11111000000017</v>
      </c>
      <c r="P25" s="44">
        <v>310.48945000000032</v>
      </c>
      <c r="Q25" s="44">
        <v>423.45380000000006</v>
      </c>
      <c r="R25" s="44">
        <v>172.10833999999977</v>
      </c>
      <c r="S25" s="48">
        <v>64.105029999999886</v>
      </c>
      <c r="T25" s="44">
        <v>131.72048000000001</v>
      </c>
      <c r="U25" s="76"/>
      <c r="V25" s="76"/>
      <c r="W25" s="76"/>
      <c r="X25" s="76"/>
    </row>
    <row r="26" spans="2:26">
      <c r="B26" s="66" t="s">
        <v>177</v>
      </c>
      <c r="C26" s="71">
        <v>-29.60244000000003</v>
      </c>
      <c r="D26" s="67">
        <v>-7.6764799999999669</v>
      </c>
      <c r="E26" s="67">
        <v>-28.163649999999908</v>
      </c>
      <c r="F26" s="70">
        <v>-12</v>
      </c>
      <c r="G26" s="71">
        <v>-29.5</v>
      </c>
      <c r="H26" s="67">
        <v>-26.4</v>
      </c>
      <c r="I26" s="67">
        <v>-28.6</v>
      </c>
      <c r="J26" s="67">
        <v>-79.599999999999994</v>
      </c>
      <c r="K26" s="71">
        <v>-20.469449999999981</v>
      </c>
      <c r="L26" s="67">
        <v>-35.778800000000061</v>
      </c>
      <c r="M26" s="67">
        <v>-82.987490000000008</v>
      </c>
      <c r="N26" s="67">
        <v>-63.00949999999996</v>
      </c>
      <c r="O26" s="71">
        <v>-76.216760000000008</v>
      </c>
      <c r="P26" s="67">
        <v>-50.538569999999964</v>
      </c>
      <c r="Q26" s="67">
        <v>-66.042740000000009</v>
      </c>
      <c r="R26" s="67">
        <v>-28.186980000000009</v>
      </c>
      <c r="S26" s="71">
        <v>-52.894109999999998</v>
      </c>
      <c r="T26" s="67">
        <v>-63.57556000000001</v>
      </c>
    </row>
    <row r="27" spans="2:26">
      <c r="B27" s="47" t="s">
        <v>180</v>
      </c>
      <c r="C27" s="59">
        <v>985.60067999999944</v>
      </c>
      <c r="D27" s="58">
        <v>951</v>
      </c>
      <c r="E27" s="58">
        <v>889.31498000000033</v>
      </c>
      <c r="F27" s="60">
        <v>1190</v>
      </c>
      <c r="G27" s="59">
        <v>1573</v>
      </c>
      <c r="H27" s="58">
        <v>1299.0999999999999</v>
      </c>
      <c r="I27" s="58">
        <v>1541.8000000000002</v>
      </c>
      <c r="J27" s="58">
        <v>1526.8000000000002</v>
      </c>
      <c r="K27" s="59">
        <v>1867.0944</v>
      </c>
      <c r="L27" s="58">
        <v>3056.0443499999983</v>
      </c>
      <c r="M27" s="58">
        <v>3005.3581850000023</v>
      </c>
      <c r="N27" s="58">
        <v>1938.4459050000005</v>
      </c>
      <c r="O27" s="59">
        <v>2696.5143000000003</v>
      </c>
      <c r="P27" s="58">
        <v>2923.2548900000006</v>
      </c>
      <c r="Q27" s="58">
        <v>3269.1179700000002</v>
      </c>
      <c r="R27" s="58">
        <v>2487.8527600000007</v>
      </c>
      <c r="S27" s="59">
        <v>1868.9965199999986</v>
      </c>
      <c r="T27" s="58">
        <v>2054.9049500000001</v>
      </c>
    </row>
    <row r="28" spans="2:26">
      <c r="B28" s="47"/>
      <c r="C28" s="58"/>
      <c r="D28" s="58"/>
      <c r="E28" s="58"/>
      <c r="F28" s="58"/>
      <c r="G28" s="58"/>
      <c r="H28" s="58"/>
      <c r="I28" s="58"/>
      <c r="J28" s="58"/>
      <c r="K28" s="58"/>
      <c r="O28" s="58"/>
      <c r="P28" s="58"/>
      <c r="Q28" s="58"/>
      <c r="R28" s="58"/>
      <c r="S28" s="58"/>
      <c r="T28" s="58"/>
    </row>
    <row r="29" spans="2:26">
      <c r="B29" s="47"/>
      <c r="C29" s="18" t="s">
        <v>2</v>
      </c>
      <c r="D29" s="18" t="s">
        <v>3</v>
      </c>
      <c r="E29" s="18" t="s">
        <v>4</v>
      </c>
      <c r="F29" s="42" t="s">
        <v>5</v>
      </c>
      <c r="G29" s="68" t="s">
        <v>2</v>
      </c>
      <c r="H29" s="18" t="s">
        <v>3</v>
      </c>
      <c r="I29" s="18" t="s">
        <v>4</v>
      </c>
      <c r="J29" s="18" t="s">
        <v>5</v>
      </c>
      <c r="K29" s="68" t="s">
        <v>2</v>
      </c>
      <c r="L29" s="18" t="s">
        <v>3</v>
      </c>
      <c r="M29" s="18" t="s">
        <v>4</v>
      </c>
      <c r="N29" s="18" t="s">
        <v>5</v>
      </c>
      <c r="O29" s="68" t="s">
        <v>2</v>
      </c>
      <c r="P29" s="18" t="s">
        <v>3</v>
      </c>
      <c r="Q29" s="18" t="s">
        <v>181</v>
      </c>
      <c r="R29" s="18" t="s">
        <v>5</v>
      </c>
      <c r="S29" s="68" t="s">
        <v>2</v>
      </c>
      <c r="T29" s="18" t="s">
        <v>3</v>
      </c>
    </row>
    <row r="30" spans="2:26">
      <c r="B30" s="47" t="s">
        <v>182</v>
      </c>
      <c r="C30" s="18">
        <v>2020</v>
      </c>
      <c r="D30" s="18">
        <v>2020</v>
      </c>
      <c r="E30" s="18">
        <v>2020</v>
      </c>
      <c r="F30" s="42">
        <v>2021</v>
      </c>
      <c r="G30" s="68">
        <v>2021</v>
      </c>
      <c r="H30" s="18">
        <v>2021</v>
      </c>
      <c r="I30" s="18">
        <v>2021</v>
      </c>
      <c r="J30" s="18">
        <v>2022</v>
      </c>
      <c r="K30" s="68">
        <v>2022</v>
      </c>
      <c r="L30" s="18">
        <v>2022</v>
      </c>
      <c r="M30" s="18">
        <v>2022</v>
      </c>
      <c r="N30" s="18">
        <v>2023</v>
      </c>
      <c r="O30" s="68">
        <v>2023</v>
      </c>
      <c r="P30" s="18">
        <v>2023</v>
      </c>
      <c r="Q30" s="18">
        <v>2023</v>
      </c>
      <c r="R30" s="18">
        <v>2024</v>
      </c>
      <c r="S30" s="68">
        <v>2024</v>
      </c>
      <c r="T30" s="18">
        <v>2024</v>
      </c>
    </row>
    <row r="31" spans="2:26">
      <c r="B31" s="63" t="s">
        <v>176</v>
      </c>
      <c r="C31" s="69">
        <v>-463.63231999999994</v>
      </c>
      <c r="D31" s="64">
        <v>-449.03068000000007</v>
      </c>
      <c r="E31" s="64">
        <v>-545.61651000000006</v>
      </c>
      <c r="F31" s="65">
        <v>-577.99029999999959</v>
      </c>
      <c r="G31" s="69">
        <v>-817.63849000000005</v>
      </c>
      <c r="H31" s="64">
        <v>-963.02959000000021</v>
      </c>
      <c r="I31" s="64">
        <v>-974.06801999999993</v>
      </c>
      <c r="J31" s="64">
        <v>-1006.6089599999996</v>
      </c>
      <c r="K31" s="69">
        <v>-1125.9954200000002</v>
      </c>
      <c r="L31" s="64">
        <v>-1499.73459</v>
      </c>
      <c r="M31" s="64">
        <v>-1779.0689300000001</v>
      </c>
      <c r="N31" s="64">
        <v>-1776.5179200000002</v>
      </c>
      <c r="O31" s="69">
        <v>-1801.3227099999999</v>
      </c>
      <c r="P31" s="64">
        <v>-1800.2622600000004</v>
      </c>
      <c r="Q31" s="64">
        <v>-1561.6311900000003</v>
      </c>
      <c r="R31" s="64">
        <v>-1423.2645600000001</v>
      </c>
      <c r="S31" s="69">
        <v>-975.68429000000015</v>
      </c>
      <c r="T31" s="64">
        <v>-837.04310999999984</v>
      </c>
      <c r="U31" s="44"/>
    </row>
    <row r="32" spans="2:26">
      <c r="B32" s="41" t="s">
        <v>171</v>
      </c>
      <c r="C32" s="48">
        <v>0</v>
      </c>
      <c r="D32" s="44">
        <v>0</v>
      </c>
      <c r="E32" s="44">
        <v>0</v>
      </c>
      <c r="F32" s="45">
        <v>-4.5502700000000003</v>
      </c>
      <c r="G32" s="48">
        <v>-12.313260000000001</v>
      </c>
      <c r="H32" s="44">
        <v>-12.958349999999994</v>
      </c>
      <c r="I32" s="44">
        <v>-17.738150000000005</v>
      </c>
      <c r="J32" s="44">
        <v>-24.429489999999998</v>
      </c>
      <c r="K32" s="48">
        <v>-22.152630000000002</v>
      </c>
      <c r="L32" s="44">
        <v>-17.464729999999996</v>
      </c>
      <c r="M32" s="44">
        <v>-3.5893600000000045</v>
      </c>
      <c r="N32" s="44">
        <v>-6.4599799999999963</v>
      </c>
      <c r="O32" s="48">
        <v>-9.6788899999999991</v>
      </c>
      <c r="P32" s="44">
        <v>-19.394730000000003</v>
      </c>
      <c r="Q32" s="44">
        <v>-12.909329999999994</v>
      </c>
      <c r="R32" s="44">
        <v>-10.99999</v>
      </c>
      <c r="S32" s="48">
        <v>-6.6201600000000003</v>
      </c>
      <c r="T32" s="44">
        <v>-3.6048700000000018</v>
      </c>
      <c r="U32" s="44"/>
    </row>
    <row r="33" spans="2:24">
      <c r="B33" s="41" t="s">
        <v>172</v>
      </c>
      <c r="C33" s="48">
        <v>0</v>
      </c>
      <c r="D33" s="44">
        <v>0</v>
      </c>
      <c r="E33" s="44">
        <v>0</v>
      </c>
      <c r="F33" s="45">
        <v>0</v>
      </c>
      <c r="G33" s="48">
        <v>0</v>
      </c>
      <c r="H33" s="44">
        <v>0</v>
      </c>
      <c r="I33" s="44">
        <v>0</v>
      </c>
      <c r="J33" s="44">
        <v>0</v>
      </c>
      <c r="K33" s="48">
        <v>-53.036119999999997</v>
      </c>
      <c r="L33" s="44">
        <v>-85.488339999999994</v>
      </c>
      <c r="M33" s="44">
        <v>-68.074749999999995</v>
      </c>
      <c r="N33" s="44">
        <v>-129.88524999999998</v>
      </c>
      <c r="O33" s="48">
        <v>-67.362760000000009</v>
      </c>
      <c r="P33" s="44">
        <v>-63.88402</v>
      </c>
      <c r="Q33" s="44">
        <v>-75.133620000000008</v>
      </c>
      <c r="R33" s="44">
        <v>-82.741759999999999</v>
      </c>
      <c r="S33" s="48">
        <v>-70.573700000000002</v>
      </c>
      <c r="T33" s="44">
        <v>-69.027889999999985</v>
      </c>
    </row>
    <row r="34" spans="2:24">
      <c r="B34" s="41" t="s">
        <v>173</v>
      </c>
      <c r="C34" s="48">
        <v>-46.885910000000003</v>
      </c>
      <c r="D34" s="44">
        <v>-47.348089999999992</v>
      </c>
      <c r="E34" s="44">
        <v>-34.79319000000001</v>
      </c>
      <c r="F34" s="45">
        <v>-32.906429999999993</v>
      </c>
      <c r="G34" s="48">
        <v>-49.930219999999991</v>
      </c>
      <c r="H34" s="44">
        <v>-38.306789999999999</v>
      </c>
      <c r="I34" s="44">
        <v>-67.762190000000004</v>
      </c>
      <c r="J34" s="44">
        <v>-72.217480000000009</v>
      </c>
      <c r="K34" s="48">
        <v>-100.37977000000001</v>
      </c>
      <c r="L34" s="44">
        <v>-94.006989999999988</v>
      </c>
      <c r="M34" s="44">
        <v>-108.67643999999999</v>
      </c>
      <c r="N34" s="44">
        <v>-118.68990000000001</v>
      </c>
      <c r="O34" s="48">
        <v>-133.7568</v>
      </c>
      <c r="P34" s="44">
        <v>-124.21248000000003</v>
      </c>
      <c r="Q34" s="44">
        <v>-98.777790000000024</v>
      </c>
      <c r="R34" s="44">
        <v>-83.804569999999998</v>
      </c>
      <c r="S34" s="48">
        <v>-72.394500000000022</v>
      </c>
      <c r="T34" s="44">
        <v>-85.210399999999979</v>
      </c>
      <c r="U34" s="44"/>
    </row>
    <row r="35" spans="2:24">
      <c r="B35" s="66" t="s">
        <v>177</v>
      </c>
      <c r="C35" s="71">
        <v>-3.8334200000000003</v>
      </c>
      <c r="D35" s="67">
        <v>-0.42211999999999988</v>
      </c>
      <c r="E35" s="67">
        <v>-2.4127799999999997</v>
      </c>
      <c r="F35" s="70">
        <v>-0.42786999999999992</v>
      </c>
      <c r="G35" s="71">
        <v>-0.60297000000000001</v>
      </c>
      <c r="H35" s="67">
        <v>-0.71008999999999989</v>
      </c>
      <c r="I35" s="67">
        <v>-0.78439999999999799</v>
      </c>
      <c r="J35" s="67">
        <v>-1.5350500000000018</v>
      </c>
      <c r="K35" s="71">
        <v>-1.22865</v>
      </c>
      <c r="L35" s="67">
        <v>-0.92283999999999999</v>
      </c>
      <c r="M35" s="67">
        <v>-2.0938299999999996</v>
      </c>
      <c r="N35" s="67">
        <v>-1.3690599999999997</v>
      </c>
      <c r="O35" s="71">
        <v>-1.7389999999999999</v>
      </c>
      <c r="P35" s="67">
        <v>-4.4089999999999921E-2</v>
      </c>
      <c r="Q35" s="67">
        <v>-6.2509999999999996E-2</v>
      </c>
      <c r="R35" s="67">
        <v>-0.39398</v>
      </c>
      <c r="S35" s="71">
        <v>0</v>
      </c>
      <c r="T35" s="67">
        <v>-0.23768999999999998</v>
      </c>
    </row>
    <row r="36" spans="2:24">
      <c r="B36" s="47" t="s">
        <v>183</v>
      </c>
      <c r="C36" s="59">
        <v>-514.35164999999995</v>
      </c>
      <c r="D36" s="58">
        <v>-496.80089000000009</v>
      </c>
      <c r="E36" s="58">
        <v>-582.82248000000004</v>
      </c>
      <c r="F36" s="58">
        <v>-615.87486999999953</v>
      </c>
      <c r="G36" s="59">
        <v>-880.48494000000005</v>
      </c>
      <c r="H36" s="58">
        <v>-1015.0048200000002</v>
      </c>
      <c r="I36" s="58">
        <v>-1060.35276</v>
      </c>
      <c r="J36" s="58">
        <v>-1104.7909799999995</v>
      </c>
      <c r="K36" s="59">
        <v>-1302.7925900000002</v>
      </c>
      <c r="L36" s="58">
        <v>-1697.6174900000001</v>
      </c>
      <c r="M36" s="58">
        <v>-1961.5033100000001</v>
      </c>
      <c r="N36" s="58">
        <v>-2032.9221100000004</v>
      </c>
      <c r="O36" s="59">
        <v>-2013.8601599999997</v>
      </c>
      <c r="P36" s="58">
        <v>-2007.7975800000006</v>
      </c>
      <c r="Q36" s="58">
        <v>-1748.5144400000004</v>
      </c>
      <c r="R36" s="58">
        <v>-1600.81088</v>
      </c>
      <c r="S36" s="59">
        <v>-1125.2726500000003</v>
      </c>
      <c r="T36" s="58">
        <v>-995.12395999999978</v>
      </c>
      <c r="V36" s="77"/>
      <c r="X36" s="77"/>
    </row>
    <row r="37" spans="2:24">
      <c r="B37" s="47"/>
      <c r="C37" s="58"/>
      <c r="D37" s="58"/>
      <c r="E37" s="58"/>
      <c r="F37" s="58"/>
      <c r="G37" s="58"/>
      <c r="H37" s="58"/>
      <c r="I37" s="58"/>
      <c r="J37" s="58"/>
      <c r="K37" s="58"/>
      <c r="O37" s="58"/>
      <c r="P37" s="58"/>
      <c r="Q37" s="58"/>
      <c r="R37" s="58"/>
      <c r="S37" s="58"/>
      <c r="T37" s="58"/>
    </row>
    <row r="38" spans="2:24">
      <c r="B38" s="47"/>
      <c r="C38" s="18" t="s">
        <v>2</v>
      </c>
      <c r="D38" s="18" t="s">
        <v>3</v>
      </c>
      <c r="E38" s="18" t="s">
        <v>4</v>
      </c>
      <c r="F38" s="42" t="s">
        <v>5</v>
      </c>
      <c r="G38" s="68" t="s">
        <v>2</v>
      </c>
      <c r="H38" s="18" t="s">
        <v>3</v>
      </c>
      <c r="I38" s="18" t="s">
        <v>4</v>
      </c>
      <c r="J38" s="18" t="s">
        <v>5</v>
      </c>
      <c r="K38" s="68" t="s">
        <v>2</v>
      </c>
      <c r="L38" s="18" t="s">
        <v>3</v>
      </c>
      <c r="M38" s="18" t="s">
        <v>4</v>
      </c>
      <c r="N38" s="18" t="s">
        <v>5</v>
      </c>
      <c r="O38" s="68" t="s">
        <v>2</v>
      </c>
      <c r="P38" s="18" t="s">
        <v>3</v>
      </c>
      <c r="Q38" s="18" t="s">
        <v>181</v>
      </c>
      <c r="R38" s="18" t="s">
        <v>5</v>
      </c>
      <c r="S38" s="68" t="s">
        <v>2</v>
      </c>
      <c r="T38" s="18" t="s">
        <v>3</v>
      </c>
    </row>
    <row r="39" spans="2:24">
      <c r="B39" s="47" t="s">
        <v>184</v>
      </c>
      <c r="C39" s="18">
        <v>2020</v>
      </c>
      <c r="D39" s="18">
        <v>2020</v>
      </c>
      <c r="E39" s="18">
        <v>2020</v>
      </c>
      <c r="F39" s="42">
        <v>2021</v>
      </c>
      <c r="G39" s="68">
        <v>2021</v>
      </c>
      <c r="H39" s="18">
        <v>2021</v>
      </c>
      <c r="I39" s="18">
        <v>2021</v>
      </c>
      <c r="J39" s="18">
        <v>2022</v>
      </c>
      <c r="K39" s="68">
        <v>2022</v>
      </c>
      <c r="L39" s="18">
        <v>2022</v>
      </c>
      <c r="M39" s="18">
        <v>2022</v>
      </c>
      <c r="N39" s="18">
        <v>2023</v>
      </c>
      <c r="O39" s="68">
        <v>2023</v>
      </c>
      <c r="P39" s="18">
        <v>2023</v>
      </c>
      <c r="Q39" s="18">
        <v>2023</v>
      </c>
      <c r="R39" s="18">
        <v>2024</v>
      </c>
      <c r="S39" s="68">
        <v>2024</v>
      </c>
      <c r="T39" s="18">
        <v>2024</v>
      </c>
    </row>
    <row r="40" spans="2:24">
      <c r="B40" s="63" t="s">
        <v>176</v>
      </c>
      <c r="C40" s="69">
        <v>492.15850999999952</v>
      </c>
      <c r="D40" s="64">
        <v>296.00439999999981</v>
      </c>
      <c r="E40" s="64">
        <v>222.01720000000057</v>
      </c>
      <c r="F40" s="65">
        <v>513.00970000000041</v>
      </c>
      <c r="G40" s="69">
        <v>426.86150999999995</v>
      </c>
      <c r="H40" s="64">
        <v>14.470409999999788</v>
      </c>
      <c r="I40" s="64">
        <v>70.331980000000158</v>
      </c>
      <c r="J40" s="64">
        <v>-62.208959999999593</v>
      </c>
      <c r="K40" s="69">
        <v>-111.86885000000018</v>
      </c>
      <c r="L40" s="64">
        <v>668.21166999999832</v>
      </c>
      <c r="M40" s="64">
        <v>-357.35250499999756</v>
      </c>
      <c r="N40" s="64">
        <v>-673.05994500000202</v>
      </c>
      <c r="O40" s="69">
        <v>-101.75083000000018</v>
      </c>
      <c r="P40" s="64">
        <v>-275.64530000000013</v>
      </c>
      <c r="Q40" s="64">
        <v>-196.28140000000053</v>
      </c>
      <c r="R40" s="64">
        <v>-89.567059999996673</v>
      </c>
      <c r="S40" s="69">
        <v>13</v>
      </c>
      <c r="T40" s="64">
        <v>-22.432999999999652</v>
      </c>
      <c r="U40" s="77"/>
    </row>
    <row r="41" spans="2:24">
      <c r="B41" s="41" t="s">
        <v>171</v>
      </c>
      <c r="C41" s="48">
        <v>0</v>
      </c>
      <c r="D41" s="44">
        <v>16.507490000000008</v>
      </c>
      <c r="E41" s="44">
        <v>5.4362999999999664</v>
      </c>
      <c r="F41" s="45">
        <v>24.449729999999999</v>
      </c>
      <c r="G41" s="48">
        <v>278.18673999999999</v>
      </c>
      <c r="H41" s="44">
        <v>246.54165</v>
      </c>
      <c r="I41" s="44">
        <v>348.26184999999998</v>
      </c>
      <c r="J41" s="44">
        <v>480.57051000000001</v>
      </c>
      <c r="K41" s="48">
        <v>266.96179999999993</v>
      </c>
      <c r="L41" s="44">
        <v>312.34226000000058</v>
      </c>
      <c r="M41" s="44">
        <v>475.47254999999922</v>
      </c>
      <c r="N41" s="44">
        <v>386.03531999999961</v>
      </c>
      <c r="O41" s="48">
        <v>427.88127999999983</v>
      </c>
      <c r="P41" s="44">
        <v>367.45569000000046</v>
      </c>
      <c r="Q41" s="44">
        <v>611.14078000000006</v>
      </c>
      <c r="R41" s="44">
        <v>517.28254999999979</v>
      </c>
      <c r="S41" s="48">
        <v>524</v>
      </c>
      <c r="T41" s="44">
        <v>384.55238999999995</v>
      </c>
      <c r="U41" s="77"/>
    </row>
    <row r="42" spans="2:24">
      <c r="B42" s="41" t="s">
        <v>172</v>
      </c>
      <c r="C42" s="48">
        <v>0</v>
      </c>
      <c r="D42" s="44">
        <v>0</v>
      </c>
      <c r="E42" s="44">
        <v>0</v>
      </c>
      <c r="F42" s="45">
        <v>0</v>
      </c>
      <c r="G42" s="48">
        <v>0</v>
      </c>
      <c r="H42" s="44">
        <v>0</v>
      </c>
      <c r="I42" s="44">
        <v>0</v>
      </c>
      <c r="J42" s="44">
        <v>74</v>
      </c>
      <c r="K42" s="48">
        <v>464.30253999999979</v>
      </c>
      <c r="L42" s="44">
        <v>442.28994999999964</v>
      </c>
      <c r="M42" s="44">
        <v>859.49266000000034</v>
      </c>
      <c r="N42" s="44">
        <v>215.49043000000285</v>
      </c>
      <c r="O42" s="48">
        <v>222.12514000000002</v>
      </c>
      <c r="P42" s="44">
        <v>687.95260999999971</v>
      </c>
      <c r="Q42" s="44">
        <v>847.17338999999993</v>
      </c>
      <c r="R42" s="44">
        <v>399.20959999999775</v>
      </c>
      <c r="S42" s="48">
        <v>268</v>
      </c>
      <c r="T42" s="44">
        <v>714.96477000000004</v>
      </c>
      <c r="U42" s="77"/>
    </row>
    <row r="43" spans="2:24">
      <c r="B43" s="41" t="s">
        <v>173</v>
      </c>
      <c r="C43" s="48">
        <v>12.526379999999996</v>
      </c>
      <c r="D43" s="44">
        <v>149.78582000000014</v>
      </c>
      <c r="E43" s="44">
        <v>109.61542999999975</v>
      </c>
      <c r="F43" s="45">
        <v>49.093570000000007</v>
      </c>
      <c r="G43" s="48">
        <v>17.569780000000009</v>
      </c>
      <c r="H43" s="44">
        <v>50.193210000000001</v>
      </c>
      <c r="I43" s="44">
        <v>92.237809999999996</v>
      </c>
      <c r="J43" s="44">
        <v>10.782519999999991</v>
      </c>
      <c r="K43" s="48">
        <v>-33.395579999999981</v>
      </c>
      <c r="L43" s="44">
        <v>-27.715380000000081</v>
      </c>
      <c r="M43" s="44">
        <v>151.32348999999991</v>
      </c>
      <c r="N43" s="44">
        <v>41.436549999999826</v>
      </c>
      <c r="O43" s="48">
        <v>212.35431000000017</v>
      </c>
      <c r="P43" s="44">
        <v>186.27697000000029</v>
      </c>
      <c r="Q43" s="44">
        <v>324.67601000000002</v>
      </c>
      <c r="R43" s="44">
        <v>88.303769999999773</v>
      </c>
      <c r="S43" s="48">
        <v>-8</v>
      </c>
      <c r="T43" s="44">
        <v>46.510080000000031</v>
      </c>
      <c r="U43" s="77"/>
    </row>
    <row r="44" spans="2:24">
      <c r="B44" s="66" t="s">
        <v>177</v>
      </c>
      <c r="C44" s="71">
        <v>-33.435860000000034</v>
      </c>
      <c r="D44" s="67">
        <v>-8.0985999999999674</v>
      </c>
      <c r="E44" s="67">
        <v>-30.57642999999991</v>
      </c>
      <c r="F44" s="70">
        <v>-12.42787</v>
      </c>
      <c r="G44" s="71">
        <v>-30.102969999999999</v>
      </c>
      <c r="H44" s="67">
        <v>-27.11009</v>
      </c>
      <c r="I44" s="67">
        <v>-29.384399999999999</v>
      </c>
      <c r="J44" s="67">
        <v>-81.135049999999993</v>
      </c>
      <c r="K44" s="71">
        <v>-21.698099999999982</v>
      </c>
      <c r="L44" s="67">
        <v>-36.701640000000062</v>
      </c>
      <c r="M44" s="67">
        <v>-85.081320000000005</v>
      </c>
      <c r="N44" s="67">
        <v>-64.378559999999965</v>
      </c>
      <c r="O44" s="71">
        <v>-77.955760000000012</v>
      </c>
      <c r="P44" s="67">
        <v>-50.582659999999962</v>
      </c>
      <c r="Q44" s="67">
        <v>-66.105250000000012</v>
      </c>
      <c r="R44" s="67">
        <v>-28.580960000000008</v>
      </c>
      <c r="S44" s="71">
        <v>-53</v>
      </c>
      <c r="T44" s="67">
        <v>-63.813250000000011</v>
      </c>
      <c r="U44" s="77"/>
    </row>
    <row r="45" spans="2:24">
      <c r="B45" s="47" t="s">
        <v>185</v>
      </c>
      <c r="C45" s="59">
        <v>471.24902999999949</v>
      </c>
      <c r="D45" s="58">
        <v>454.19910999999991</v>
      </c>
      <c r="E45" s="58">
        <v>306.49250000000029</v>
      </c>
      <c r="F45" s="58">
        <v>574.12513000000047</v>
      </c>
      <c r="G45" s="59">
        <v>692.51505999999995</v>
      </c>
      <c r="H45" s="58">
        <v>284.09517999999969</v>
      </c>
      <c r="I45" s="58">
        <v>481.44724000000019</v>
      </c>
      <c r="J45" s="58">
        <v>422.00902000000065</v>
      </c>
      <c r="K45" s="59">
        <v>564.3018099999997</v>
      </c>
      <c r="L45" s="58">
        <v>1358.4268599999982</v>
      </c>
      <c r="M45" s="58">
        <v>1043.8548750000023</v>
      </c>
      <c r="N45" s="58">
        <v>-94.476204999999936</v>
      </c>
      <c r="O45" s="59">
        <v>682.65414000000055</v>
      </c>
      <c r="P45" s="58">
        <v>915.45731000000001</v>
      </c>
      <c r="Q45" s="58">
        <v>1520.6035299999999</v>
      </c>
      <c r="R45" s="58">
        <v>887.04188000000067</v>
      </c>
      <c r="S45" s="59">
        <v>744</v>
      </c>
      <c r="T45" s="58">
        <v>1059.7809900000002</v>
      </c>
      <c r="U45" s="77"/>
    </row>
    <row r="46" spans="2:24">
      <c r="B46" s="47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277"/>
    </row>
    <row r="47" spans="2:24">
      <c r="B47" s="41"/>
      <c r="C47" s="18" t="s">
        <v>2</v>
      </c>
      <c r="D47" s="18" t="s">
        <v>3</v>
      </c>
      <c r="E47" s="18" t="s">
        <v>4</v>
      </c>
      <c r="F47" s="42" t="s">
        <v>5</v>
      </c>
      <c r="G47" s="18" t="s">
        <v>2</v>
      </c>
      <c r="H47" s="18" t="s">
        <v>3</v>
      </c>
      <c r="I47" s="18" t="s">
        <v>4</v>
      </c>
      <c r="J47" s="42" t="s">
        <v>5</v>
      </c>
      <c r="K47" s="18" t="s">
        <v>2</v>
      </c>
      <c r="L47" s="18" t="s">
        <v>3</v>
      </c>
      <c r="M47" s="18" t="s">
        <v>4</v>
      </c>
      <c r="N47" s="42" t="s">
        <v>5</v>
      </c>
      <c r="O47" s="18" t="s">
        <v>2</v>
      </c>
      <c r="P47" s="18" t="s">
        <v>3</v>
      </c>
      <c r="Q47" s="18" t="s">
        <v>4</v>
      </c>
      <c r="R47" s="18" t="s">
        <v>5</v>
      </c>
      <c r="S47" s="276" t="s">
        <v>2</v>
      </c>
      <c r="T47" s="278" t="s">
        <v>3</v>
      </c>
    </row>
    <row r="48" spans="2:24">
      <c r="B48" s="53" t="s">
        <v>186</v>
      </c>
      <c r="C48" s="19">
        <v>2020</v>
      </c>
      <c r="D48" s="19">
        <v>2020</v>
      </c>
      <c r="E48" s="19">
        <v>2020</v>
      </c>
      <c r="F48" s="43">
        <v>2021</v>
      </c>
      <c r="G48" s="19">
        <v>2021</v>
      </c>
      <c r="H48" s="19">
        <v>2021</v>
      </c>
      <c r="I48" s="19">
        <v>2021</v>
      </c>
      <c r="J48" s="43">
        <v>2022</v>
      </c>
      <c r="K48" s="19">
        <v>2022</v>
      </c>
      <c r="L48" s="19">
        <v>2022</v>
      </c>
      <c r="M48" s="19">
        <v>2022</v>
      </c>
      <c r="N48" s="19">
        <v>2023</v>
      </c>
      <c r="O48" s="185">
        <v>2023</v>
      </c>
      <c r="P48" s="19">
        <v>2023</v>
      </c>
      <c r="Q48" s="19">
        <v>2023</v>
      </c>
      <c r="R48" s="19">
        <v>2024</v>
      </c>
      <c r="S48" s="185">
        <v>2024</v>
      </c>
      <c r="T48" s="18">
        <v>2024</v>
      </c>
    </row>
    <row r="49" spans="2:20">
      <c r="B49" s="41" t="s">
        <v>176</v>
      </c>
      <c r="C49" s="168">
        <v>0.70501470047053028</v>
      </c>
      <c r="D49" s="54">
        <v>0.60512384101269978</v>
      </c>
      <c r="E49" s="54">
        <v>0.20775136400542427</v>
      </c>
      <c r="F49" s="55">
        <v>0.85061312383621157</v>
      </c>
      <c r="G49" s="54">
        <v>9.6992687536897382E-2</v>
      </c>
      <c r="H49" s="54">
        <v>-8.8530278539253215E-2</v>
      </c>
      <c r="I49" s="54">
        <v>0.17229006619793696</v>
      </c>
      <c r="J49" s="55">
        <v>-0.35105514259953496</v>
      </c>
      <c r="K49" s="54">
        <v>-0.21220719269711918</v>
      </c>
      <c r="L49" s="54">
        <v>0.56757914420169997</v>
      </c>
      <c r="M49" s="54">
        <v>-5.9513912671279479E-2</v>
      </c>
      <c r="N49" s="181">
        <v>0.16515587149755051</v>
      </c>
      <c r="O49" s="54">
        <v>0.38419099607921692</v>
      </c>
      <c r="P49" s="54">
        <v>-0.16637322908361407</v>
      </c>
      <c r="Q49" s="54">
        <v>-9.184552174134275E-2</v>
      </c>
      <c r="R49" s="54">
        <v>-0.12605189066509936</v>
      </c>
      <c r="S49" s="281">
        <v>-0.29652895882954911</v>
      </c>
      <c r="T49" s="279">
        <v>-0.33056794549522395</v>
      </c>
    </row>
    <row r="50" spans="2:20">
      <c r="B50" s="41" t="s">
        <v>171</v>
      </c>
      <c r="C50" s="129"/>
      <c r="D50" s="54"/>
      <c r="E50" s="54"/>
      <c r="F50" s="55"/>
      <c r="G50" s="54"/>
      <c r="H50" s="54"/>
      <c r="I50" s="54">
        <v>0.28991064758983809</v>
      </c>
      <c r="J50" s="55">
        <v>0.23363552315311309</v>
      </c>
      <c r="K50" s="54">
        <v>0.20051264611533015</v>
      </c>
      <c r="L50" s="54">
        <v>7.6816330630630869E-2</v>
      </c>
      <c r="M50" s="54">
        <v>-0.14237741232918522</v>
      </c>
      <c r="N50" s="55">
        <v>-0.36468260660939644</v>
      </c>
      <c r="O50" s="54">
        <v>-0.12187197873910882</v>
      </c>
      <c r="P50" s="54">
        <v>-0.10303237820171485</v>
      </c>
      <c r="Q50" s="54">
        <v>-0.10312752689002747</v>
      </c>
      <c r="R50" s="54">
        <v>-8.8904577488246206E-2</v>
      </c>
      <c r="S50" s="282">
        <v>-0.12</v>
      </c>
      <c r="T50" s="280">
        <v>-6.9222994571868868E-2</v>
      </c>
    </row>
    <row r="51" spans="2:20">
      <c r="B51" s="41" t="s">
        <v>172</v>
      </c>
      <c r="C51" s="129"/>
      <c r="D51" s="54"/>
      <c r="E51" s="54"/>
      <c r="F51" s="55"/>
      <c r="G51" s="54"/>
      <c r="H51" s="54"/>
      <c r="I51" s="54"/>
      <c r="J51" s="55"/>
      <c r="K51" s="54"/>
      <c r="L51" s="54"/>
      <c r="M51" s="54"/>
      <c r="N51" s="55"/>
      <c r="O51" s="54">
        <v>8.8305224974095875E-2</v>
      </c>
      <c r="P51" s="54">
        <v>0.15020184769876788</v>
      </c>
      <c r="Q51" s="54">
        <v>1.1147936867728081E-2</v>
      </c>
      <c r="R51" s="54">
        <v>-2.6707962122224704E-2</v>
      </c>
      <c r="S51" s="282">
        <v>-3.4513862779711246E-2</v>
      </c>
      <c r="T51" s="280">
        <v>-3.91922449687028E-2</v>
      </c>
    </row>
    <row r="52" spans="2:20">
      <c r="B52" s="41" t="s">
        <v>173</v>
      </c>
      <c r="C52" s="129">
        <v>-0.11967725043283595</v>
      </c>
      <c r="D52" s="54">
        <v>1.2306012590996827</v>
      </c>
      <c r="E52" s="54">
        <v>0.32161818339751225</v>
      </c>
      <c r="F52" s="55">
        <v>0.1004128255299348</v>
      </c>
      <c r="G52" s="54">
        <v>0.14021847464193282</v>
      </c>
      <c r="H52" s="54">
        <v>-0.48961102226724307</v>
      </c>
      <c r="I52" s="54">
        <v>0.6038128647436265</v>
      </c>
      <c r="J52" s="55">
        <v>0.52004244506548747</v>
      </c>
      <c r="K52" s="54">
        <v>-0.2228218326545649</v>
      </c>
      <c r="L52" s="54">
        <v>-0.14990742365071774</v>
      </c>
      <c r="M52" s="54">
        <v>0.16272139582670908</v>
      </c>
      <c r="N52" s="55">
        <v>0.19665433976456548</v>
      </c>
      <c r="O52" s="54">
        <v>0.69560772153452932</v>
      </c>
      <c r="P52" s="54">
        <v>0.12850569148675306</v>
      </c>
      <c r="Q52" s="54">
        <v>-2.0660246562294038E-2</v>
      </c>
      <c r="R52" s="54">
        <v>-0.18068880809153653</v>
      </c>
      <c r="S52" s="282">
        <v>-0.54156804662853697</v>
      </c>
      <c r="T52" s="280">
        <v>-8.8877041177611416E-2</v>
      </c>
    </row>
    <row r="53" spans="2:20">
      <c r="B53" s="49" t="s">
        <v>187</v>
      </c>
      <c r="C53" s="169">
        <v>0.34436952914542029</v>
      </c>
      <c r="D53" s="56">
        <v>0.83188133129724662</v>
      </c>
      <c r="E53" s="56">
        <v>0.25838071079806957</v>
      </c>
      <c r="F53" s="57">
        <v>0.6106783539597691</v>
      </c>
      <c r="G53" s="56">
        <v>0.10967528541931082</v>
      </c>
      <c r="H53" s="56">
        <v>-0.23824470386087615</v>
      </c>
      <c r="I53" s="56">
        <v>0.34080250429085246</v>
      </c>
      <c r="J53" s="57">
        <v>-0.17770369361357818</v>
      </c>
      <c r="K53" s="56">
        <v>-0.12363941869869745</v>
      </c>
      <c r="L53" s="56">
        <v>0.35458365296674388</v>
      </c>
      <c r="M53" s="56">
        <v>-2.9426260480455935E-2</v>
      </c>
      <c r="N53" s="57">
        <v>-4.062378455705562E-2</v>
      </c>
      <c r="O53" s="56">
        <v>0.19810782280077777</v>
      </c>
      <c r="P53" s="56">
        <v>-2.1655206386261949E-2</v>
      </c>
      <c r="Q53" s="56">
        <v>-4.2246897243910175E-2</v>
      </c>
      <c r="R53" s="56">
        <v>-9.6660215439244079E-2</v>
      </c>
      <c r="S53" s="283">
        <v>-0.22562233346453098</v>
      </c>
      <c r="T53" s="56">
        <v>-0.14299854403332501</v>
      </c>
    </row>
    <row r="54" spans="2:20">
      <c r="B54" s="47"/>
      <c r="C54" s="44"/>
      <c r="D54" s="44"/>
      <c r="E54" s="44"/>
      <c r="F54" s="45"/>
      <c r="G54" s="44"/>
      <c r="H54" s="44"/>
      <c r="I54" s="44"/>
      <c r="J54" s="45"/>
      <c r="K54" s="46"/>
      <c r="N54" s="182"/>
      <c r="O54" s="44"/>
      <c r="P54" s="44"/>
      <c r="Q54" s="44"/>
      <c r="R54" s="44"/>
      <c r="S54" s="44"/>
      <c r="T54" s="76"/>
    </row>
    <row r="55" spans="2:20">
      <c r="B55" s="47"/>
      <c r="C55" s="18" t="s">
        <v>2</v>
      </c>
      <c r="D55" s="18" t="s">
        <v>3</v>
      </c>
      <c r="E55" s="18" t="s">
        <v>4</v>
      </c>
      <c r="F55" s="42" t="s">
        <v>5</v>
      </c>
      <c r="G55" s="18" t="s">
        <v>2</v>
      </c>
      <c r="H55" s="18" t="s">
        <v>3</v>
      </c>
      <c r="I55" s="18" t="s">
        <v>4</v>
      </c>
      <c r="J55" s="42" t="s">
        <v>5</v>
      </c>
      <c r="K55" s="18" t="s">
        <v>2</v>
      </c>
      <c r="L55" s="18" t="s">
        <v>3</v>
      </c>
      <c r="M55" s="18" t="s">
        <v>4</v>
      </c>
      <c r="N55" s="42" t="s">
        <v>5</v>
      </c>
      <c r="O55" s="18" t="s">
        <v>2</v>
      </c>
      <c r="P55" s="18" t="s">
        <v>3</v>
      </c>
      <c r="Q55" s="18" t="s">
        <v>4</v>
      </c>
      <c r="R55" s="18" t="s">
        <v>5</v>
      </c>
      <c r="S55" s="276" t="s">
        <v>2</v>
      </c>
      <c r="T55" s="18" t="s">
        <v>3</v>
      </c>
    </row>
    <row r="56" spans="2:20">
      <c r="B56" s="53" t="s">
        <v>188</v>
      </c>
      <c r="C56" s="19">
        <v>2020</v>
      </c>
      <c r="D56" s="19">
        <v>2020</v>
      </c>
      <c r="E56" s="19">
        <v>2020</v>
      </c>
      <c r="F56" s="43">
        <v>2021</v>
      </c>
      <c r="G56" s="19">
        <v>2021</v>
      </c>
      <c r="H56" s="19">
        <v>2021</v>
      </c>
      <c r="I56" s="19">
        <v>2021</v>
      </c>
      <c r="J56" s="43">
        <v>2022</v>
      </c>
      <c r="K56" s="19">
        <v>2022</v>
      </c>
      <c r="L56" s="19">
        <v>2022</v>
      </c>
      <c r="M56" s="19">
        <v>2022</v>
      </c>
      <c r="N56" s="19">
        <v>2023</v>
      </c>
      <c r="O56" s="185">
        <v>2023</v>
      </c>
      <c r="P56" s="19">
        <v>2023</v>
      </c>
      <c r="Q56" s="19">
        <v>2023</v>
      </c>
      <c r="R56" s="19">
        <v>2024</v>
      </c>
      <c r="S56" s="284">
        <v>2024</v>
      </c>
      <c r="T56" s="19">
        <v>2024</v>
      </c>
    </row>
    <row r="57" spans="2:20">
      <c r="B57" s="41" t="s">
        <v>176</v>
      </c>
      <c r="C57" s="168">
        <v>0.25226531837339761</v>
      </c>
      <c r="D57" s="54">
        <v>0.47188035686456931</v>
      </c>
      <c r="E57" s="54">
        <v>0.29686738062216267</v>
      </c>
      <c r="F57" s="55">
        <v>0.61377027631332104</v>
      </c>
      <c r="G57" s="54">
        <v>0.11061481115354233</v>
      </c>
      <c r="H57" s="54">
        <v>2.3998329264548257E-2</v>
      </c>
      <c r="I57" s="54">
        <v>0.11527479194862611</v>
      </c>
      <c r="J57" s="55">
        <v>-0.24063300532445275</v>
      </c>
      <c r="K57" s="54">
        <v>-0.2306256212850617</v>
      </c>
      <c r="L57" s="92">
        <v>0.38646616019101288</v>
      </c>
      <c r="M57" s="92">
        <v>-5.4836614184214816E-2</v>
      </c>
      <c r="N57" s="183">
        <v>4.8348172580312543E-3</v>
      </c>
      <c r="O57" s="54">
        <v>0.20321145108675798</v>
      </c>
      <c r="P57" s="54">
        <v>-0.21534870133244421</v>
      </c>
      <c r="Q57" s="54">
        <v>-8.8136166579547925E-2</v>
      </c>
      <c r="R57" s="54">
        <v>2.5253083377597907E-2</v>
      </c>
      <c r="S57" s="282">
        <v>-0.29652895882954911</v>
      </c>
      <c r="T57" s="54">
        <v>-0.33056794549522395</v>
      </c>
    </row>
    <row r="58" spans="2:20">
      <c r="B58" s="41" t="s">
        <v>171</v>
      </c>
      <c r="C58" s="129"/>
      <c r="D58" s="54">
        <v>0.9793766054020252</v>
      </c>
      <c r="E58" s="54">
        <v>1.3692890831043218</v>
      </c>
      <c r="F58" s="55">
        <v>0.47196675013189537</v>
      </c>
      <c r="G58" s="54">
        <v>0.31306100005692583</v>
      </c>
      <c r="H58" s="54">
        <v>0.30877882114148547</v>
      </c>
      <c r="I58" s="54">
        <v>0.34702972172469226</v>
      </c>
      <c r="J58" s="55">
        <v>0.39557300635352144</v>
      </c>
      <c r="K58" s="54">
        <v>0.10581551924887322</v>
      </c>
      <c r="L58" s="54">
        <v>4.9256570053549886E-2</v>
      </c>
      <c r="M58" s="54">
        <v>-0.15306125403960413</v>
      </c>
      <c r="N58" s="55">
        <v>-0.36280727693460135</v>
      </c>
      <c r="O58" s="54">
        <v>-0.12073933186979546</v>
      </c>
      <c r="P58" s="54">
        <v>-3.6442065338456509E-2</v>
      </c>
      <c r="Q58" s="54">
        <v>-2.3697429600898046E-2</v>
      </c>
      <c r="R58" s="54">
        <v>-5.0610352089400679E-2</v>
      </c>
      <c r="S58" s="282">
        <v>-0.08</v>
      </c>
      <c r="T58" s="54">
        <v>-8.1742402136525505E-2</v>
      </c>
    </row>
    <row r="59" spans="2:20">
      <c r="B59" s="41" t="s">
        <v>172</v>
      </c>
      <c r="C59" s="129"/>
      <c r="D59" s="54"/>
      <c r="E59" s="54"/>
      <c r="F59" s="55"/>
      <c r="G59" s="54"/>
      <c r="H59" s="54"/>
      <c r="I59" s="54"/>
      <c r="J59" s="55">
        <v>0.17538860827203973</v>
      </c>
      <c r="K59" s="54">
        <v>5.7386443571673329E-2</v>
      </c>
      <c r="L59" s="54">
        <v>8.5485290910776168E-2</v>
      </c>
      <c r="M59" s="54">
        <v>-5.0050784105051704E-2</v>
      </c>
      <c r="N59" s="55">
        <v>6.1963964946343486E-2</v>
      </c>
      <c r="O59" s="54">
        <v>6.9081059464670913E-2</v>
      </c>
      <c r="P59" s="54">
        <v>0.1328572187888224</v>
      </c>
      <c r="Q59" s="54">
        <v>9.9812398359382382E-3</v>
      </c>
      <c r="R59" s="54">
        <v>-2.6707962122224704E-2</v>
      </c>
      <c r="S59" s="282">
        <v>-3.4513862779711246E-2</v>
      </c>
      <c r="T59" s="54">
        <v>-3.9192244968702772E-2</v>
      </c>
    </row>
    <row r="60" spans="2:20">
      <c r="B60" s="41" t="s">
        <v>173</v>
      </c>
      <c r="C60" s="129">
        <v>-0.11967725043283595</v>
      </c>
      <c r="D60" s="54">
        <v>1.0974997271595859</v>
      </c>
      <c r="E60" s="54">
        <v>0.29608498452315057</v>
      </c>
      <c r="F60" s="55">
        <v>7.2626516146259812E-2</v>
      </c>
      <c r="G60" s="54">
        <v>0.14062016953013257</v>
      </c>
      <c r="H60" s="54">
        <v>-0.47826811080905862</v>
      </c>
      <c r="I60" s="54">
        <v>0.60586842413512021</v>
      </c>
      <c r="J60" s="55">
        <v>0.39733376832090994</v>
      </c>
      <c r="K60" s="54">
        <v>-0.12336889844457199</v>
      </c>
      <c r="L60" s="54">
        <v>-2.094727925918427E-2</v>
      </c>
      <c r="M60" s="54">
        <v>0.16420245435804603</v>
      </c>
      <c r="N60" s="55">
        <v>7.9242217220073963E-2</v>
      </c>
      <c r="O60" s="54">
        <v>0.83058707428807144</v>
      </c>
      <c r="P60" s="54">
        <v>0.27576902853408702</v>
      </c>
      <c r="Q60" s="54">
        <v>5.2086620839019382E-2</v>
      </c>
      <c r="R60" s="54">
        <v>-0.18068880809153653</v>
      </c>
      <c r="S60" s="282">
        <v>-0.54156804662853697</v>
      </c>
      <c r="T60" s="54">
        <v>-8.8877041177611416E-2</v>
      </c>
    </row>
    <row r="61" spans="2:20">
      <c r="B61" s="49" t="s">
        <v>189</v>
      </c>
      <c r="C61" s="169">
        <v>0.14761009764570865</v>
      </c>
      <c r="D61" s="56">
        <v>0.66525284207678337</v>
      </c>
      <c r="E61" s="56">
        <v>0.31627993382531527</v>
      </c>
      <c r="F61" s="57">
        <v>0.47498369645705618</v>
      </c>
      <c r="G61" s="56">
        <v>0.15241005141400543</v>
      </c>
      <c r="H61" s="56">
        <v>-3.2171525956541047E-2</v>
      </c>
      <c r="I61" s="56">
        <v>0.28771936457824099</v>
      </c>
      <c r="J61" s="57">
        <v>6.9674632020849669E-2</v>
      </c>
      <c r="K61" s="56">
        <v>-6.449403998964276E-2</v>
      </c>
      <c r="L61" s="93">
        <v>0.18398846836279359</v>
      </c>
      <c r="M61" s="93">
        <v>-3.1962886815614655E-2</v>
      </c>
      <c r="N61" s="184">
        <v>-4.5375423846624408E-2</v>
      </c>
      <c r="O61" s="56">
        <v>0.16954196940491228</v>
      </c>
      <c r="P61" s="56">
        <v>-3.1541503555340689E-2</v>
      </c>
      <c r="Q61" s="56">
        <v>-1.6338323659130793E-2</v>
      </c>
      <c r="R61" s="56">
        <v>-4.0417804523467549E-2</v>
      </c>
      <c r="S61" s="283">
        <v>-0.23168025055443686</v>
      </c>
      <c r="T61" s="56">
        <v>-0.144061410133692</v>
      </c>
    </row>
    <row r="64" spans="2:20">
      <c r="B64" s="156" t="s">
        <v>190</v>
      </c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</row>
    <row r="65" spans="2:20">
      <c r="B65" s="47"/>
    </row>
    <row r="66" spans="2:20">
      <c r="C66" s="18" t="s">
        <v>2</v>
      </c>
      <c r="D66" s="18" t="s">
        <v>3</v>
      </c>
      <c r="E66" s="18" t="s">
        <v>4</v>
      </c>
      <c r="F66" s="42" t="s">
        <v>5</v>
      </c>
      <c r="G66" s="18" t="s">
        <v>2</v>
      </c>
      <c r="H66" s="18" t="s">
        <v>3</v>
      </c>
      <c r="I66" s="18" t="s">
        <v>4</v>
      </c>
      <c r="J66" s="42" t="s">
        <v>5</v>
      </c>
      <c r="K66" s="18" t="s">
        <v>2</v>
      </c>
      <c r="L66" s="18" t="s">
        <v>3</v>
      </c>
      <c r="M66" s="18" t="s">
        <v>4</v>
      </c>
      <c r="N66" s="42" t="s">
        <v>5</v>
      </c>
      <c r="O66" s="18" t="s">
        <v>2</v>
      </c>
      <c r="P66" s="18" t="s">
        <v>3</v>
      </c>
      <c r="Q66" s="18" t="s">
        <v>4</v>
      </c>
      <c r="R66" s="18" t="s">
        <v>5</v>
      </c>
      <c r="S66" s="18" t="s">
        <v>2</v>
      </c>
      <c r="T66" s="18" t="s">
        <v>3</v>
      </c>
    </row>
    <row r="67" spans="2:20">
      <c r="B67" s="53" t="s">
        <v>191</v>
      </c>
      <c r="C67" s="19">
        <v>2020</v>
      </c>
      <c r="D67" s="19">
        <v>2020</v>
      </c>
      <c r="E67" s="19">
        <v>2020</v>
      </c>
      <c r="F67" s="43">
        <v>2021</v>
      </c>
      <c r="G67" s="19">
        <v>2021</v>
      </c>
      <c r="H67" s="19">
        <v>2021</v>
      </c>
      <c r="I67" s="19">
        <v>2021</v>
      </c>
      <c r="J67" s="43">
        <v>2022</v>
      </c>
      <c r="K67" s="19">
        <v>2022</v>
      </c>
      <c r="L67" s="19">
        <v>2022</v>
      </c>
      <c r="M67" s="19">
        <v>2022</v>
      </c>
      <c r="N67" s="19">
        <v>2023</v>
      </c>
      <c r="O67" s="185">
        <v>2023</v>
      </c>
      <c r="P67" s="19">
        <v>2023</v>
      </c>
      <c r="Q67" s="19">
        <v>2023</v>
      </c>
      <c r="R67" s="19">
        <v>2024</v>
      </c>
      <c r="S67" s="185">
        <v>2024</v>
      </c>
      <c r="T67" s="19">
        <v>2024</v>
      </c>
    </row>
    <row r="68" spans="2:20">
      <c r="B68" s="41" t="s">
        <v>192</v>
      </c>
      <c r="C68" s="48">
        <v>1086.1567452781539</v>
      </c>
      <c r="D68" s="44">
        <v>982.13543420067344</v>
      </c>
      <c r="E68" s="44">
        <v>847.97393910303072</v>
      </c>
      <c r="F68" s="45">
        <v>1540.2402502469645</v>
      </c>
      <c r="G68" s="48">
        <v>1536.8451324041314</v>
      </c>
      <c r="H68" s="44">
        <v>1442.5805740316516</v>
      </c>
      <c r="I68" s="44">
        <v>1390.4806854404258</v>
      </c>
      <c r="J68" s="45">
        <v>1490.2063483040115</v>
      </c>
      <c r="K68" s="44">
        <v>1665.3564099999996</v>
      </c>
      <c r="L68" s="64">
        <v>2951.348</v>
      </c>
      <c r="M68" s="64">
        <v>2285.9797799999997</v>
      </c>
      <c r="N68" s="64">
        <v>2023.9477199999997</v>
      </c>
      <c r="O68" s="48">
        <v>2646.1320799999999</v>
      </c>
      <c r="P68" s="44">
        <v>2825.3816100000004</v>
      </c>
      <c r="Q68" s="44">
        <v>2103.9476710812619</v>
      </c>
      <c r="R68" s="44">
        <v>2033.6978289187371</v>
      </c>
      <c r="S68" s="48">
        <v>1630.9231999999997</v>
      </c>
      <c r="T68" s="44">
        <v>1313.3408900000002</v>
      </c>
    </row>
    <row r="69" spans="2:20">
      <c r="B69" s="41" t="s">
        <v>193</v>
      </c>
      <c r="C69" s="48">
        <v>419.03776729742754</v>
      </c>
      <c r="D69" s="44">
        <v>352.33994227777907</v>
      </c>
      <c r="E69" s="44">
        <v>289.32965046262598</v>
      </c>
      <c r="F69" s="45">
        <v>225.44297241818617</v>
      </c>
      <c r="G69" s="48">
        <v>375.45275926902804</v>
      </c>
      <c r="H69" s="44">
        <v>199.96339459767009</v>
      </c>
      <c r="I69" s="44">
        <v>465.07664999999997</v>
      </c>
      <c r="J69" s="45">
        <v>243.53712999999996</v>
      </c>
      <c r="K69" s="44">
        <v>148.37437999999997</v>
      </c>
      <c r="L69" s="44">
        <v>457.65350999999998</v>
      </c>
      <c r="M69" s="44">
        <v>281.40257999999989</v>
      </c>
      <c r="N69" s="44">
        <v>213.21770000000001</v>
      </c>
      <c r="O69" s="48">
        <v>550.10850000000005</v>
      </c>
      <c r="P69" s="44">
        <v>203.00382999999999</v>
      </c>
      <c r="Q69" s="44">
        <v>431.55633999999992</v>
      </c>
      <c r="R69" s="44">
        <v>305.64626000000004</v>
      </c>
      <c r="S69" s="48">
        <v>179.44396000000003</v>
      </c>
      <c r="T69" s="44">
        <v>218.73104999999998</v>
      </c>
    </row>
    <row r="70" spans="2:20">
      <c r="B70" s="66" t="s">
        <v>194</v>
      </c>
      <c r="C70" s="71">
        <v>116.95447</v>
      </c>
      <c r="D70" s="67">
        <v>128.19863000000001</v>
      </c>
      <c r="E70" s="67">
        <v>145.45000999999999</v>
      </c>
      <c r="F70" s="70">
        <v>105.35973</v>
      </c>
      <c r="G70" s="71">
        <v>326.61515000000003</v>
      </c>
      <c r="H70" s="67">
        <v>333.05477000000002</v>
      </c>
      <c r="I70" s="67">
        <v>331.12464999999997</v>
      </c>
      <c r="J70" s="70">
        <v>363.20911000000007</v>
      </c>
      <c r="K70" s="67">
        <v>480.18343000000004</v>
      </c>
      <c r="L70" s="67">
        <v>688.1861100000001</v>
      </c>
      <c r="M70" s="67">
        <v>1007.6566199999999</v>
      </c>
      <c r="N70" s="67">
        <v>1241.05754</v>
      </c>
      <c r="O70" s="71">
        <v>799.88634000000002</v>
      </c>
      <c r="P70" s="67">
        <v>880.52963999999986</v>
      </c>
      <c r="Q70" s="67">
        <v>843.23026891873758</v>
      </c>
      <c r="R70" s="67">
        <v>787.12807108126265</v>
      </c>
      <c r="S70" s="71">
        <v>845.76709999999991</v>
      </c>
      <c r="T70" s="67">
        <v>589.39293000000009</v>
      </c>
    </row>
    <row r="71" spans="2:20">
      <c r="B71" s="47" t="s">
        <v>195</v>
      </c>
      <c r="C71" s="59">
        <v>1622.1489825755814</v>
      </c>
      <c r="D71" s="58">
        <v>1462.6740064784526</v>
      </c>
      <c r="E71" s="58">
        <v>1282.7535995656567</v>
      </c>
      <c r="F71" s="60">
        <v>1871.0429526651506</v>
      </c>
      <c r="G71" s="59">
        <v>2238.9130416731596</v>
      </c>
      <c r="H71" s="58">
        <v>1975.5987386293216</v>
      </c>
      <c r="I71" s="58">
        <v>2186.6819854404257</v>
      </c>
      <c r="J71" s="60">
        <v>2096.9525883040114</v>
      </c>
      <c r="K71" s="58">
        <v>2293.9142199999997</v>
      </c>
      <c r="L71" s="58">
        <v>4097.1876199999997</v>
      </c>
      <c r="M71" s="58">
        <v>3575.0389799999994</v>
      </c>
      <c r="N71" s="58">
        <v>3478.2229600000001</v>
      </c>
      <c r="O71" s="59">
        <v>3996.1269199999997</v>
      </c>
      <c r="P71" s="58">
        <v>3908.9150800000002</v>
      </c>
      <c r="Q71" s="58">
        <v>3378.7342799999997</v>
      </c>
      <c r="R71" s="58">
        <v>3126.4721599999998</v>
      </c>
      <c r="S71" s="59">
        <v>2656.1342599999998</v>
      </c>
      <c r="T71" s="58">
        <v>2121.4648700000002</v>
      </c>
    </row>
    <row r="73" spans="2:20">
      <c r="C73" s="18" t="s">
        <v>2</v>
      </c>
      <c r="D73" s="18" t="s">
        <v>3</v>
      </c>
      <c r="E73" s="18" t="s">
        <v>4</v>
      </c>
      <c r="F73" s="42" t="s">
        <v>5</v>
      </c>
      <c r="G73" s="18" t="s">
        <v>2</v>
      </c>
      <c r="H73" s="18" t="s">
        <v>3</v>
      </c>
      <c r="I73" s="18" t="s">
        <v>4</v>
      </c>
      <c r="J73" s="42" t="s">
        <v>5</v>
      </c>
      <c r="K73" s="18" t="s">
        <v>2</v>
      </c>
      <c r="L73" s="18" t="s">
        <v>3</v>
      </c>
      <c r="M73" s="18" t="s">
        <v>4</v>
      </c>
      <c r="N73" s="42" t="s">
        <v>5</v>
      </c>
      <c r="O73" s="18" t="s">
        <v>2</v>
      </c>
      <c r="P73" s="18" t="s">
        <v>3</v>
      </c>
      <c r="Q73" s="18" t="s">
        <v>4</v>
      </c>
      <c r="R73" s="18" t="s">
        <v>5</v>
      </c>
      <c r="S73" s="18" t="s">
        <v>2</v>
      </c>
      <c r="T73" s="18" t="s">
        <v>3</v>
      </c>
    </row>
    <row r="74" spans="2:20">
      <c r="B74" s="53" t="s">
        <v>196</v>
      </c>
      <c r="C74" s="19">
        <v>2020</v>
      </c>
      <c r="D74" s="19">
        <v>2020</v>
      </c>
      <c r="E74" s="19">
        <v>2020</v>
      </c>
      <c r="F74" s="43">
        <v>2021</v>
      </c>
      <c r="G74" s="19">
        <v>2021</v>
      </c>
      <c r="H74" s="19">
        <v>2021</v>
      </c>
      <c r="I74" s="19">
        <v>2021</v>
      </c>
      <c r="J74" s="43">
        <v>2022</v>
      </c>
      <c r="K74" s="19">
        <v>2022</v>
      </c>
      <c r="L74" s="18">
        <v>2022</v>
      </c>
      <c r="M74" s="18">
        <v>2022</v>
      </c>
      <c r="N74" s="18">
        <v>2023</v>
      </c>
      <c r="O74" s="185">
        <v>2023</v>
      </c>
      <c r="P74" s="19">
        <v>2023</v>
      </c>
      <c r="Q74" s="19">
        <v>2023</v>
      </c>
      <c r="R74" s="19">
        <v>2024</v>
      </c>
      <c r="S74" s="185">
        <v>2024</v>
      </c>
      <c r="T74" s="19">
        <v>2024</v>
      </c>
    </row>
    <row r="75" spans="2:20" ht="24.75">
      <c r="B75" s="61" t="s">
        <v>197</v>
      </c>
      <c r="C75" s="48">
        <v>733.4</v>
      </c>
      <c r="D75" s="44">
        <v>487.84105185129238</v>
      </c>
      <c r="E75" s="44">
        <v>272.543646267653</v>
      </c>
      <c r="F75" s="45">
        <v>838.26659397306366</v>
      </c>
      <c r="G75" s="48">
        <v>627.442904872751</v>
      </c>
      <c r="H75" s="44">
        <v>469.26947357710787</v>
      </c>
      <c r="I75" s="44">
        <v>202.58547687608763</v>
      </c>
      <c r="J75" s="45">
        <v>258.13485516666657</v>
      </c>
      <c r="K75" s="44">
        <v>363.56289999999996</v>
      </c>
      <c r="L75" s="64">
        <v>1525.75658</v>
      </c>
      <c r="M75" s="64">
        <v>460.17632999999995</v>
      </c>
      <c r="N75" s="64">
        <v>544.49963999999989</v>
      </c>
      <c r="O75" s="48">
        <v>1607.2930916713187</v>
      </c>
      <c r="P75" s="44">
        <v>1416.8180899999998</v>
      </c>
      <c r="Q75" s="44">
        <v>469.61268436346148</v>
      </c>
      <c r="R75" s="44">
        <v>691.60878835770279</v>
      </c>
      <c r="S75" s="48">
        <v>145.62290219629602</v>
      </c>
      <c r="T75" s="44">
        <v>265.7882474373219</v>
      </c>
    </row>
    <row r="76" spans="2:20">
      <c r="B76" s="41" t="s">
        <v>198</v>
      </c>
      <c r="C76" s="48">
        <v>771.601377912163</v>
      </c>
      <c r="D76" s="44">
        <v>846.62482669398298</v>
      </c>
      <c r="E76" s="44">
        <v>864.76944123118142</v>
      </c>
      <c r="F76" s="45">
        <v>927.41662869208687</v>
      </c>
      <c r="G76" s="48">
        <v>1284.8549868004084</v>
      </c>
      <c r="H76" s="44">
        <v>1173.2744950522138</v>
      </c>
      <c r="I76" s="44">
        <v>1652.9718585643382</v>
      </c>
      <c r="J76" s="45">
        <v>1475.6086231373449</v>
      </c>
      <c r="K76" s="44">
        <v>1450.1678900000002</v>
      </c>
      <c r="L76" s="44">
        <v>1883.2448399999989</v>
      </c>
      <c r="M76" s="44">
        <v>2107.4483900000005</v>
      </c>
      <c r="N76" s="44">
        <v>1692.6658500000008</v>
      </c>
      <c r="O76" s="48">
        <v>1588.9474883286812</v>
      </c>
      <c r="P76" s="44">
        <v>1611.5671100000004</v>
      </c>
      <c r="Q76" s="44">
        <v>2065.9109467178</v>
      </c>
      <c r="R76" s="44">
        <v>1647.7174405610349</v>
      </c>
      <c r="S76" s="48">
        <v>1664.7440878037041</v>
      </c>
      <c r="T76" s="44">
        <v>1266.2838425626783</v>
      </c>
    </row>
    <row r="77" spans="2:20">
      <c r="B77" s="41" t="s">
        <v>194</v>
      </c>
      <c r="C77" s="48">
        <v>116.95447</v>
      </c>
      <c r="D77" s="44">
        <v>128.19863000000001</v>
      </c>
      <c r="E77" s="44">
        <v>145.45000999999999</v>
      </c>
      <c r="F77" s="45">
        <v>105.35973</v>
      </c>
      <c r="G77" s="48">
        <v>326.61515000000003</v>
      </c>
      <c r="H77" s="44">
        <v>333.05477000000002</v>
      </c>
      <c r="I77" s="44">
        <v>331.12464999999997</v>
      </c>
      <c r="J77" s="45">
        <v>363.20911000000007</v>
      </c>
      <c r="K77" s="44">
        <v>480.18343000000004</v>
      </c>
      <c r="L77" s="44">
        <v>688.1861100000001</v>
      </c>
      <c r="M77" s="44">
        <v>1007.6566199999999</v>
      </c>
      <c r="N77" s="44">
        <v>1241.05754</v>
      </c>
      <c r="O77" s="48">
        <v>799.88634000000002</v>
      </c>
      <c r="P77" s="44">
        <v>880.52963999999986</v>
      </c>
      <c r="Q77" s="44">
        <v>843.23026891873758</v>
      </c>
      <c r="R77" s="44">
        <v>787.12807108126265</v>
      </c>
      <c r="S77" s="48">
        <v>845.76709999999991</v>
      </c>
      <c r="T77" s="44">
        <v>589.39293000000009</v>
      </c>
    </row>
    <row r="78" spans="2:20">
      <c r="B78" s="49" t="s">
        <v>195</v>
      </c>
      <c r="C78" s="50">
        <v>1621.9558479121629</v>
      </c>
      <c r="D78" s="51">
        <v>1462.6645085452753</v>
      </c>
      <c r="E78" s="51">
        <v>1282.7630974988344</v>
      </c>
      <c r="F78" s="52">
        <v>1871.0429526651503</v>
      </c>
      <c r="G78" s="50">
        <v>2238.9130416731596</v>
      </c>
      <c r="H78" s="51">
        <v>1975.5987386293216</v>
      </c>
      <c r="I78" s="51">
        <v>2186.6819854404257</v>
      </c>
      <c r="J78" s="52">
        <v>2096.9525883040114</v>
      </c>
      <c r="K78" s="51">
        <v>2293.9142200000001</v>
      </c>
      <c r="L78" s="51">
        <v>4097.1875299999992</v>
      </c>
      <c r="M78" s="51">
        <v>3575.28134</v>
      </c>
      <c r="N78" s="51">
        <v>3478.223030000001</v>
      </c>
      <c r="O78" s="50">
        <v>3996.1269199999997</v>
      </c>
      <c r="P78" s="51">
        <v>3908.9148399999999</v>
      </c>
      <c r="Q78" s="51">
        <v>3378.7538999999992</v>
      </c>
      <c r="R78" s="51">
        <v>3126.4543000000003</v>
      </c>
      <c r="S78" s="50">
        <v>2656.13409</v>
      </c>
      <c r="T78" s="51">
        <v>2121.4650200000001</v>
      </c>
    </row>
    <row r="79" spans="2:20">
      <c r="B79" s="47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</row>
    <row r="80" spans="2:20">
      <c r="C80" s="18" t="s">
        <v>2</v>
      </c>
      <c r="D80" s="18" t="s">
        <v>3</v>
      </c>
      <c r="E80" s="18" t="s">
        <v>4</v>
      </c>
      <c r="F80" s="42" t="s">
        <v>5</v>
      </c>
      <c r="G80" s="18" t="s">
        <v>2</v>
      </c>
      <c r="H80" s="18" t="s">
        <v>3</v>
      </c>
      <c r="I80" s="18" t="s">
        <v>4</v>
      </c>
      <c r="J80" s="42" t="s">
        <v>5</v>
      </c>
      <c r="K80" s="18" t="s">
        <v>2</v>
      </c>
      <c r="L80" s="18" t="s">
        <v>3</v>
      </c>
      <c r="M80" s="18" t="s">
        <v>4</v>
      </c>
      <c r="N80" s="42" t="s">
        <v>5</v>
      </c>
      <c r="O80" s="18" t="s">
        <v>2</v>
      </c>
      <c r="P80" s="18" t="s">
        <v>3</v>
      </c>
      <c r="Q80" s="18" t="s">
        <v>4</v>
      </c>
      <c r="R80" s="18" t="s">
        <v>5</v>
      </c>
      <c r="S80" s="18" t="s">
        <v>2</v>
      </c>
      <c r="T80" s="18" t="s">
        <v>3</v>
      </c>
    </row>
    <row r="81" spans="2:20">
      <c r="B81" s="53" t="s">
        <v>199</v>
      </c>
      <c r="C81" s="19">
        <v>2020</v>
      </c>
      <c r="D81" s="19">
        <v>2020</v>
      </c>
      <c r="E81" s="19">
        <v>2020</v>
      </c>
      <c r="F81" s="43">
        <v>2021</v>
      </c>
      <c r="G81" s="19">
        <v>2021</v>
      </c>
      <c r="H81" s="19">
        <v>2021</v>
      </c>
      <c r="I81" s="19">
        <v>2021</v>
      </c>
      <c r="J81" s="43">
        <v>2022</v>
      </c>
      <c r="K81" s="19">
        <v>2022</v>
      </c>
      <c r="L81" s="18">
        <v>2022</v>
      </c>
      <c r="M81" s="18">
        <v>2022</v>
      </c>
      <c r="N81" s="18">
        <v>2023</v>
      </c>
      <c r="O81" s="185">
        <v>2023</v>
      </c>
      <c r="P81" s="19">
        <v>2023</v>
      </c>
      <c r="Q81" s="19">
        <v>2023</v>
      </c>
      <c r="R81" s="19">
        <v>2024</v>
      </c>
      <c r="S81" s="185">
        <v>2024</v>
      </c>
      <c r="T81" s="19">
        <v>2024</v>
      </c>
    </row>
    <row r="82" spans="2:20">
      <c r="B82" s="61" t="s">
        <v>200</v>
      </c>
      <c r="C82" s="48">
        <v>1194.2849117889191</v>
      </c>
      <c r="D82" s="44">
        <v>961.28059775789006</v>
      </c>
      <c r="E82" s="44">
        <v>801.98696077423915</v>
      </c>
      <c r="F82" s="45">
        <v>829.32394121197694</v>
      </c>
      <c r="G82" s="48">
        <v>1645.45658689879</v>
      </c>
      <c r="H82" s="44">
        <v>1112.73378254266</v>
      </c>
      <c r="I82" s="44">
        <v>1547.0612954404301</v>
      </c>
      <c r="J82" s="45">
        <v>1226.9563583040101</v>
      </c>
      <c r="K82" s="44">
        <v>1411.5078599999999</v>
      </c>
      <c r="L82" s="64">
        <v>2696.3903600000003</v>
      </c>
      <c r="M82" s="64">
        <v>2433.1117899999995</v>
      </c>
      <c r="N82" s="64">
        <v>1669.4612299999999</v>
      </c>
      <c r="O82" s="48">
        <v>2923.2624100000003</v>
      </c>
      <c r="P82" s="44">
        <v>2365.1062125356007</v>
      </c>
      <c r="Q82" s="44">
        <v>2130.2737167461828</v>
      </c>
      <c r="R82" s="44">
        <v>2095.6124733438542</v>
      </c>
      <c r="S82" s="48">
        <v>1834.7971086226828</v>
      </c>
      <c r="T82" s="44">
        <v>901.35718999999995</v>
      </c>
    </row>
    <row r="83" spans="2:20">
      <c r="B83" s="41" t="s">
        <v>201</v>
      </c>
      <c r="C83" s="48">
        <v>427.86407078666224</v>
      </c>
      <c r="D83" s="44">
        <v>501.3934087205626</v>
      </c>
      <c r="E83" s="44">
        <v>480.76663879141756</v>
      </c>
      <c r="F83" s="45">
        <v>1041.7190114531736</v>
      </c>
      <c r="G83" s="48">
        <v>593.40839477437419</v>
      </c>
      <c r="H83" s="44">
        <v>862.86563522562585</v>
      </c>
      <c r="I83" s="44">
        <v>639.62053000000026</v>
      </c>
      <c r="J83" s="45">
        <v>869.99111999999991</v>
      </c>
      <c r="K83" s="44">
        <v>882.40621999999996</v>
      </c>
      <c r="L83" s="44">
        <v>1400.7973100000002</v>
      </c>
      <c r="M83" s="44">
        <v>1142.1695500000001</v>
      </c>
      <c r="N83" s="44">
        <v>1808.7617699999998</v>
      </c>
      <c r="O83" s="48">
        <v>1072.86437</v>
      </c>
      <c r="P83" s="44">
        <v>1543.8087574644001</v>
      </c>
      <c r="Q83" s="44">
        <v>1248.4801832538169</v>
      </c>
      <c r="R83" s="44">
        <v>1030.8418466561459</v>
      </c>
      <c r="S83" s="48">
        <v>821.33705137731738</v>
      </c>
      <c r="T83" s="44">
        <v>1220.1077600000003</v>
      </c>
    </row>
    <row r="84" spans="2:20">
      <c r="B84" s="49" t="s">
        <v>195</v>
      </c>
      <c r="C84" s="50">
        <v>1622.1489825755814</v>
      </c>
      <c r="D84" s="51">
        <v>1462.6740064784526</v>
      </c>
      <c r="E84" s="51">
        <v>1282.7535995656567</v>
      </c>
      <c r="F84" s="52">
        <v>1871.0429526651506</v>
      </c>
      <c r="G84" s="50">
        <v>2238.864981673164</v>
      </c>
      <c r="H84" s="51">
        <v>1975.599417768286</v>
      </c>
      <c r="I84" s="51">
        <v>2186.6818254404302</v>
      </c>
      <c r="J84" s="52">
        <v>2096.94747830401</v>
      </c>
      <c r="K84" s="51">
        <v>2293.91408</v>
      </c>
      <c r="L84" s="51">
        <v>4097.1876700000003</v>
      </c>
      <c r="M84" s="51">
        <v>3575.2813399999995</v>
      </c>
      <c r="N84" s="51">
        <v>3478.223</v>
      </c>
      <c r="O84" s="50">
        <v>3996.1267800000005</v>
      </c>
      <c r="P84" s="51">
        <v>3908.9149700000007</v>
      </c>
      <c r="Q84" s="51">
        <v>3378.7538999999997</v>
      </c>
      <c r="R84" s="51">
        <v>3126.4543199999998</v>
      </c>
      <c r="S84" s="50">
        <v>2656.1341600000001</v>
      </c>
      <c r="T84" s="51">
        <v>2121.4649500000005</v>
      </c>
    </row>
    <row r="86" spans="2:20">
      <c r="B86" s="156" t="s">
        <v>202</v>
      </c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</row>
    <row r="87" spans="2:20">
      <c r="B87" s="47"/>
    </row>
    <row r="88" spans="2:20">
      <c r="B88" s="47"/>
      <c r="C88" s="18" t="s">
        <v>2</v>
      </c>
      <c r="D88" s="18" t="s">
        <v>3</v>
      </c>
      <c r="E88" s="18" t="s">
        <v>4</v>
      </c>
      <c r="F88" s="42" t="s">
        <v>5</v>
      </c>
      <c r="G88" s="18" t="s">
        <v>2</v>
      </c>
      <c r="H88" s="18" t="s">
        <v>3</v>
      </c>
      <c r="I88" s="18" t="s">
        <v>4</v>
      </c>
      <c r="J88" s="42" t="s">
        <v>5</v>
      </c>
      <c r="K88" s="18" t="s">
        <v>2</v>
      </c>
      <c r="L88" s="18" t="s">
        <v>3</v>
      </c>
      <c r="M88" s="18" t="s">
        <v>4</v>
      </c>
      <c r="N88" s="42" t="s">
        <v>5</v>
      </c>
      <c r="O88" s="18" t="s">
        <v>2</v>
      </c>
      <c r="P88" s="18" t="s">
        <v>3</v>
      </c>
      <c r="Q88" s="18" t="s">
        <v>4</v>
      </c>
      <c r="R88" s="18" t="s">
        <v>5</v>
      </c>
      <c r="S88" s="18" t="s">
        <v>2</v>
      </c>
      <c r="T88" s="18" t="s">
        <v>3</v>
      </c>
    </row>
    <row r="89" spans="2:20">
      <c r="B89" s="53" t="s">
        <v>191</v>
      </c>
      <c r="C89" s="19">
        <v>2020</v>
      </c>
      <c r="D89" s="19">
        <v>2020</v>
      </c>
      <c r="E89" s="19">
        <v>2020</v>
      </c>
      <c r="F89" s="43">
        <v>2021</v>
      </c>
      <c r="G89" s="19">
        <v>2021</v>
      </c>
      <c r="H89" s="19">
        <v>2021</v>
      </c>
      <c r="I89" s="19">
        <v>2021</v>
      </c>
      <c r="J89" s="43">
        <v>2022</v>
      </c>
      <c r="K89" s="19">
        <v>2022</v>
      </c>
      <c r="L89" s="18">
        <v>2022</v>
      </c>
      <c r="M89" s="18">
        <v>2022</v>
      </c>
      <c r="N89" s="18">
        <v>2023</v>
      </c>
      <c r="O89" s="185">
        <v>2023</v>
      </c>
      <c r="P89" s="19">
        <v>2023</v>
      </c>
      <c r="Q89" s="19">
        <v>2023</v>
      </c>
      <c r="R89" s="19">
        <v>2024</v>
      </c>
      <c r="S89" s="185">
        <v>2024</v>
      </c>
      <c r="T89" s="19">
        <v>2024</v>
      </c>
    </row>
    <row r="90" spans="2:20">
      <c r="B90" s="41" t="s">
        <v>192</v>
      </c>
      <c r="C90" s="48"/>
      <c r="D90" s="44">
        <v>33.964295702358605</v>
      </c>
      <c r="E90" s="44">
        <v>59.081847953507008</v>
      </c>
      <c r="F90" s="45">
        <v>89.187118680925877</v>
      </c>
      <c r="G90" s="48">
        <v>721.67317999999989</v>
      </c>
      <c r="H90" s="44">
        <v>857.67612999999994</v>
      </c>
      <c r="I90" s="44">
        <v>1539.8838899999996</v>
      </c>
      <c r="J90" s="45">
        <v>1752.1772500000004</v>
      </c>
      <c r="K90" s="44">
        <v>1453.5180600000001</v>
      </c>
      <c r="L90" s="64">
        <v>1420.3070400000001</v>
      </c>
      <c r="M90" s="64">
        <v>1567.6085799999996</v>
      </c>
      <c r="N90" s="64">
        <v>1310.3241699999999</v>
      </c>
      <c r="O90" s="48">
        <v>1422.54819</v>
      </c>
      <c r="P90" s="44">
        <v>1444.2779700000001</v>
      </c>
      <c r="Q90" s="44">
        <v>1636.6937899999998</v>
      </c>
      <c r="R90" s="44">
        <v>1361.45092</v>
      </c>
      <c r="S90" s="48">
        <v>1383.8636200000001</v>
      </c>
      <c r="T90" s="44">
        <v>1352.9157000000002</v>
      </c>
    </row>
    <row r="91" spans="2:20">
      <c r="B91" s="41" t="s">
        <v>193</v>
      </c>
      <c r="C91" s="48"/>
      <c r="D91" s="44">
        <v>0</v>
      </c>
      <c r="E91" s="44">
        <v>0</v>
      </c>
      <c r="F91" s="45">
        <v>0</v>
      </c>
      <c r="G91" s="48">
        <v>0</v>
      </c>
      <c r="H91" s="44">
        <v>0</v>
      </c>
      <c r="I91" s="44">
        <v>0</v>
      </c>
      <c r="J91" s="45">
        <v>0</v>
      </c>
      <c r="K91" s="44">
        <v>0</v>
      </c>
      <c r="L91" s="44">
        <v>0</v>
      </c>
      <c r="M91" s="44">
        <v>0</v>
      </c>
      <c r="N91" s="44">
        <v>0</v>
      </c>
      <c r="O91" s="48">
        <v>0</v>
      </c>
      <c r="P91" s="44">
        <v>0</v>
      </c>
      <c r="Q91" s="44">
        <v>0</v>
      </c>
      <c r="R91" s="44">
        <v>0</v>
      </c>
      <c r="S91" s="48">
        <v>0</v>
      </c>
      <c r="T91" s="44">
        <v>0</v>
      </c>
    </row>
    <row r="92" spans="2:20">
      <c r="B92" s="41" t="s">
        <v>194</v>
      </c>
      <c r="C92" s="48"/>
      <c r="D92" s="44">
        <v>0</v>
      </c>
      <c r="E92" s="44">
        <v>0</v>
      </c>
      <c r="F92" s="45">
        <v>2.74891</v>
      </c>
      <c r="G92" s="48">
        <v>6.5208300000000001</v>
      </c>
      <c r="H92" s="44">
        <v>6.6941200000000007</v>
      </c>
      <c r="I92" s="44">
        <v>4.732689999999999</v>
      </c>
      <c r="J92" s="45">
        <v>6.6010200000000001</v>
      </c>
      <c r="K92" s="44">
        <v>34.028469999999999</v>
      </c>
      <c r="L92" s="44">
        <v>20.498689999999996</v>
      </c>
      <c r="M92" s="44">
        <v>5.5583700000000027</v>
      </c>
      <c r="N92" s="44">
        <v>6.8324800000000101</v>
      </c>
      <c r="O92" s="48">
        <v>15.245809999999999</v>
      </c>
      <c r="P92" s="44">
        <v>26.224660000000004</v>
      </c>
      <c r="Q92" s="44">
        <v>4.9244599999999989</v>
      </c>
      <c r="R92" s="44">
        <v>4.9266100000000081</v>
      </c>
      <c r="S92" s="48">
        <v>5.1130000000000004</v>
      </c>
      <c r="T92" s="44">
        <v>4.9722000000000008</v>
      </c>
    </row>
    <row r="93" spans="2:20">
      <c r="B93" s="49" t="s">
        <v>195</v>
      </c>
      <c r="C93" s="50">
        <v>0</v>
      </c>
      <c r="D93" s="51">
        <v>33.964295702358605</v>
      </c>
      <c r="E93" s="51">
        <v>59.081847953507008</v>
      </c>
      <c r="F93" s="52">
        <v>91.936028680925872</v>
      </c>
      <c r="G93" s="50">
        <v>728.19400999999993</v>
      </c>
      <c r="H93" s="51">
        <v>864.37024999999994</v>
      </c>
      <c r="I93" s="51">
        <v>1544.6165799999997</v>
      </c>
      <c r="J93" s="52">
        <v>1758.7782700000005</v>
      </c>
      <c r="K93" s="51">
        <v>1487.5465300000001</v>
      </c>
      <c r="L93" s="51">
        <v>1440.80573</v>
      </c>
      <c r="M93" s="51">
        <v>1573.1669499999996</v>
      </c>
      <c r="N93" s="51">
        <v>1317.1566499999999</v>
      </c>
      <c r="O93" s="50">
        <v>1437.7939999999999</v>
      </c>
      <c r="P93" s="51">
        <v>1470.5026300000002</v>
      </c>
      <c r="Q93" s="51">
        <v>1641.6182499999998</v>
      </c>
      <c r="R93" s="51">
        <v>1366.37753</v>
      </c>
      <c r="S93" s="50">
        <v>1388.9766200000001</v>
      </c>
      <c r="T93" s="51">
        <v>1357.8879000000002</v>
      </c>
    </row>
    <row r="95" spans="2:20">
      <c r="C95" s="18" t="s">
        <v>2</v>
      </c>
      <c r="D95" s="18" t="s">
        <v>3</v>
      </c>
      <c r="E95" s="18" t="s">
        <v>4</v>
      </c>
      <c r="F95" s="42" t="s">
        <v>5</v>
      </c>
      <c r="G95" s="18" t="s">
        <v>2</v>
      </c>
      <c r="H95" s="18" t="s">
        <v>3</v>
      </c>
      <c r="I95" s="18" t="s">
        <v>4</v>
      </c>
      <c r="J95" s="42" t="s">
        <v>5</v>
      </c>
      <c r="K95" s="18" t="s">
        <v>2</v>
      </c>
      <c r="L95" s="18" t="s">
        <v>3</v>
      </c>
      <c r="M95" s="18" t="s">
        <v>4</v>
      </c>
      <c r="N95" s="42" t="s">
        <v>5</v>
      </c>
      <c r="O95" s="18" t="s">
        <v>2</v>
      </c>
      <c r="P95" s="18" t="s">
        <v>3</v>
      </c>
      <c r="Q95" s="18" t="s">
        <v>4</v>
      </c>
      <c r="R95" s="18" t="s">
        <v>5</v>
      </c>
      <c r="S95" s="18" t="s">
        <v>2</v>
      </c>
      <c r="T95" s="18" t="s">
        <v>3</v>
      </c>
    </row>
    <row r="96" spans="2:20">
      <c r="B96" s="53" t="s">
        <v>203</v>
      </c>
      <c r="C96" s="19">
        <v>2020</v>
      </c>
      <c r="D96" s="19">
        <v>2020</v>
      </c>
      <c r="E96" s="19">
        <v>2020</v>
      </c>
      <c r="F96" s="43">
        <v>2021</v>
      </c>
      <c r="G96" s="19">
        <v>2021</v>
      </c>
      <c r="H96" s="19">
        <v>2021</v>
      </c>
      <c r="I96" s="19">
        <v>2021</v>
      </c>
      <c r="J96" s="43">
        <v>2022</v>
      </c>
      <c r="K96" s="19">
        <v>2022</v>
      </c>
      <c r="L96" s="18">
        <v>2022</v>
      </c>
      <c r="M96" s="18">
        <v>2022</v>
      </c>
      <c r="N96" s="18">
        <v>2023</v>
      </c>
      <c r="O96" s="185">
        <v>2023</v>
      </c>
      <c r="P96" s="19">
        <v>2023</v>
      </c>
      <c r="Q96" s="19">
        <v>2023</v>
      </c>
      <c r="R96" s="19">
        <v>2024</v>
      </c>
      <c r="S96" s="185">
        <v>2024</v>
      </c>
      <c r="T96" s="19">
        <v>2024</v>
      </c>
    </row>
    <row r="97" spans="2:20">
      <c r="B97" s="41" t="s">
        <v>204</v>
      </c>
      <c r="C97" s="48" t="s">
        <v>205</v>
      </c>
      <c r="D97" s="44" t="s">
        <v>205</v>
      </c>
      <c r="E97" s="44" t="s">
        <v>205</v>
      </c>
      <c r="F97" s="45" t="s">
        <v>205</v>
      </c>
      <c r="G97" s="48">
        <v>101.81600299999999</v>
      </c>
      <c r="H97" s="44">
        <v>175.84972190302699</v>
      </c>
      <c r="I97" s="44">
        <v>392.40848242135633</v>
      </c>
      <c r="J97" s="45">
        <v>384.52061407927636</v>
      </c>
      <c r="K97" s="44">
        <v>387</v>
      </c>
      <c r="L97" s="64">
        <v>362.54004089272564</v>
      </c>
      <c r="M97" s="64">
        <v>331.17070890538838</v>
      </c>
      <c r="N97" s="64">
        <v>272.18938299999996</v>
      </c>
      <c r="O97" s="48">
        <v>257.42432049999996</v>
      </c>
      <c r="P97" s="44">
        <v>262.40829600000006</v>
      </c>
      <c r="Q97" s="44">
        <v>257.513079</v>
      </c>
      <c r="R97" s="44">
        <v>247.65331300000003</v>
      </c>
      <c r="S97" s="48">
        <v>229.84065575</v>
      </c>
      <c r="T97" s="44">
        <v>252.10780308333335</v>
      </c>
    </row>
    <row r="98" spans="2:20">
      <c r="B98" s="41" t="s">
        <v>206</v>
      </c>
      <c r="C98" s="48" t="s">
        <v>205</v>
      </c>
      <c r="D98" s="44" t="s">
        <v>205</v>
      </c>
      <c r="E98" s="44" t="s">
        <v>205</v>
      </c>
      <c r="F98" s="45" t="s">
        <v>205</v>
      </c>
      <c r="G98" s="48">
        <v>15.769159667562725</v>
      </c>
      <c r="H98" s="44">
        <v>21.014626263799279</v>
      </c>
      <c r="I98" s="44">
        <v>34.470708169013342</v>
      </c>
      <c r="J98" s="45">
        <v>36.8179110419183</v>
      </c>
      <c r="K98" s="44">
        <v>36</v>
      </c>
      <c r="L98" s="44">
        <v>35.991007164193832</v>
      </c>
      <c r="M98" s="44">
        <v>34.12879129036024</v>
      </c>
      <c r="N98" s="44">
        <v>33.735991075863083</v>
      </c>
      <c r="O98" s="48">
        <v>32.813743170878453</v>
      </c>
      <c r="P98" s="44">
        <v>31.198381210236899</v>
      </c>
      <c r="Q98" s="44">
        <v>29.720806908246097</v>
      </c>
      <c r="R98" s="44">
        <v>29.099827514316672</v>
      </c>
      <c r="S98" s="48">
        <v>26.762820998542189</v>
      </c>
      <c r="T98" s="44">
        <v>26.632278428914084</v>
      </c>
    </row>
    <row r="99" spans="2:20">
      <c r="B99" s="41" t="s">
        <v>207</v>
      </c>
      <c r="C99" s="48" t="s">
        <v>205</v>
      </c>
      <c r="D99" s="44" t="s">
        <v>205</v>
      </c>
      <c r="E99" s="44" t="s">
        <v>205</v>
      </c>
      <c r="F99" s="45" t="s">
        <v>205</v>
      </c>
      <c r="G99" s="48">
        <v>83.675122666666667</v>
      </c>
      <c r="H99" s="44">
        <v>142.20828559863142</v>
      </c>
      <c r="I99" s="44">
        <v>292.37184229940658</v>
      </c>
      <c r="J99" s="45">
        <v>307.2770833002038</v>
      </c>
      <c r="K99" s="44">
        <v>307</v>
      </c>
      <c r="L99" s="44">
        <v>299.54497780906996</v>
      </c>
      <c r="M99" s="44">
        <v>282.98039707423709</v>
      </c>
      <c r="N99" s="44">
        <v>316.03345802104189</v>
      </c>
      <c r="O99" s="48">
        <v>312.21445929185569</v>
      </c>
      <c r="P99" s="44">
        <v>253.40704165938948</v>
      </c>
      <c r="Q99" s="44">
        <v>236.42452366666669</v>
      </c>
      <c r="R99" s="44">
        <v>228.55985041666665</v>
      </c>
      <c r="S99" s="48">
        <v>209.48377538400212</v>
      </c>
      <c r="T99" s="44">
        <v>213.87939205952381</v>
      </c>
    </row>
    <row r="101" spans="2:20">
      <c r="B101" s="47"/>
      <c r="C101" s="18" t="s">
        <v>2</v>
      </c>
      <c r="D101" s="18" t="s">
        <v>3</v>
      </c>
      <c r="E101" s="18" t="s">
        <v>4</v>
      </c>
      <c r="F101" s="42" t="s">
        <v>5</v>
      </c>
      <c r="G101" s="18" t="s">
        <v>2</v>
      </c>
      <c r="H101" s="18" t="s">
        <v>3</v>
      </c>
      <c r="I101" s="18" t="s">
        <v>4</v>
      </c>
      <c r="J101" s="42" t="s">
        <v>5</v>
      </c>
      <c r="K101" s="18" t="s">
        <v>2</v>
      </c>
      <c r="L101" s="18" t="s">
        <v>3</v>
      </c>
      <c r="M101" s="18" t="s">
        <v>4</v>
      </c>
      <c r="N101" s="42" t="s">
        <v>5</v>
      </c>
      <c r="O101" s="18" t="s">
        <v>2</v>
      </c>
      <c r="P101" s="18" t="s">
        <v>3</v>
      </c>
      <c r="Q101" s="18" t="s">
        <v>4</v>
      </c>
      <c r="R101" s="18" t="s">
        <v>5</v>
      </c>
      <c r="S101" s="18" t="s">
        <v>2</v>
      </c>
      <c r="T101" s="18" t="s">
        <v>3</v>
      </c>
    </row>
    <row r="102" spans="2:20">
      <c r="B102" s="53" t="s">
        <v>208</v>
      </c>
      <c r="C102" s="19">
        <v>2020</v>
      </c>
      <c r="D102" s="19">
        <v>2020</v>
      </c>
      <c r="E102" s="19">
        <v>2020</v>
      </c>
      <c r="F102" s="43">
        <v>2021</v>
      </c>
      <c r="G102" s="19">
        <v>2021</v>
      </c>
      <c r="H102" s="19">
        <v>2021</v>
      </c>
      <c r="I102" s="19">
        <v>2021</v>
      </c>
      <c r="J102" s="43">
        <v>2022</v>
      </c>
      <c r="K102" s="19">
        <v>2022</v>
      </c>
      <c r="L102" s="18">
        <v>2022</v>
      </c>
      <c r="M102" s="18">
        <v>2022</v>
      </c>
      <c r="N102" s="18">
        <v>2023</v>
      </c>
      <c r="O102" s="185">
        <v>2023</v>
      </c>
      <c r="P102" s="19">
        <v>2023</v>
      </c>
      <c r="Q102" s="19">
        <v>2023</v>
      </c>
      <c r="R102" s="19">
        <v>2024</v>
      </c>
      <c r="S102" s="185">
        <v>2024</v>
      </c>
      <c r="T102" s="19">
        <v>2024</v>
      </c>
    </row>
    <row r="103" spans="2:20">
      <c r="B103" s="41" t="s">
        <v>209</v>
      </c>
      <c r="C103" s="72">
        <v>0</v>
      </c>
      <c r="D103" s="17">
        <v>0</v>
      </c>
      <c r="E103" s="17">
        <v>0</v>
      </c>
      <c r="F103" s="17">
        <v>7</v>
      </c>
      <c r="G103" s="72">
        <v>289</v>
      </c>
      <c r="H103" s="17">
        <v>399</v>
      </c>
      <c r="I103" s="17">
        <v>881</v>
      </c>
      <c r="J103" s="17">
        <v>898</v>
      </c>
      <c r="K103" s="72">
        <v>883</v>
      </c>
      <c r="L103" s="64">
        <v>754.76689999999996</v>
      </c>
      <c r="M103" s="64">
        <v>732.68718999999999</v>
      </c>
      <c r="N103" s="64">
        <v>554.83933999999999</v>
      </c>
      <c r="O103" s="186">
        <v>641.14350999999999</v>
      </c>
      <c r="P103" s="64">
        <v>700.21160999999995</v>
      </c>
      <c r="Q103" s="39">
        <v>646.49455999999998</v>
      </c>
      <c r="R103" s="39">
        <v>478.46440999999999</v>
      </c>
      <c r="S103" s="186">
        <v>502.28109000000001</v>
      </c>
      <c r="T103" s="39">
        <v>591.22191999999995</v>
      </c>
    </row>
    <row r="104" spans="2:20">
      <c r="B104" s="66" t="s">
        <v>210</v>
      </c>
      <c r="C104" s="158"/>
      <c r="D104" s="30"/>
      <c r="E104" s="30"/>
      <c r="F104" s="159">
        <v>7.6139901640205773E-2</v>
      </c>
      <c r="G104" s="160">
        <v>0.39687271972285271</v>
      </c>
      <c r="H104" s="159">
        <v>0.46160774274681482</v>
      </c>
      <c r="I104" s="159">
        <v>0.57036808448605414</v>
      </c>
      <c r="J104" s="159">
        <v>0.51058170055739882</v>
      </c>
      <c r="K104" s="160">
        <v>0.59359487733133298</v>
      </c>
      <c r="L104" s="159">
        <v>0.52385056797351903</v>
      </c>
      <c r="M104" s="159">
        <v>0.46574026361283527</v>
      </c>
      <c r="N104" s="159">
        <v>0.42124020707787502</v>
      </c>
      <c r="O104" s="160">
        <v>0.4459216758450793</v>
      </c>
      <c r="P104" s="159">
        <v>0.476171613511497</v>
      </c>
      <c r="Q104" s="188">
        <v>0.39381540744932636</v>
      </c>
      <c r="R104" s="159">
        <v>0.35016999291550116</v>
      </c>
      <c r="S104" s="160">
        <v>0.36161954259532458</v>
      </c>
      <c r="T104" s="159">
        <v>0.43539817977610668</v>
      </c>
    </row>
    <row r="105" spans="2:20">
      <c r="B105" s="41"/>
      <c r="C105" s="17"/>
      <c r="D105" s="17"/>
      <c r="E105" s="17"/>
      <c r="F105" s="62"/>
      <c r="G105" s="62"/>
      <c r="H105" s="62"/>
      <c r="I105" s="62"/>
      <c r="J105" s="62"/>
      <c r="K105" s="62"/>
      <c r="O105" s="62"/>
      <c r="P105" s="62"/>
      <c r="Q105" s="62"/>
      <c r="R105" s="62"/>
      <c r="S105" s="62"/>
      <c r="T105" s="62"/>
    </row>
    <row r="106" spans="2:20">
      <c r="B106" s="41"/>
      <c r="C106" s="17"/>
      <c r="D106" s="17"/>
      <c r="E106" s="17"/>
      <c r="F106" s="62"/>
      <c r="G106" s="62"/>
      <c r="H106" s="62"/>
      <c r="I106" s="62"/>
      <c r="J106" s="62"/>
      <c r="K106" s="62"/>
      <c r="O106" s="62"/>
      <c r="P106" s="62"/>
      <c r="Q106" s="62"/>
      <c r="R106" s="62"/>
      <c r="S106" s="62"/>
      <c r="T106" s="62"/>
    </row>
    <row r="108" spans="2:20">
      <c r="B108" s="156" t="s">
        <v>211</v>
      </c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</row>
    <row r="110" spans="2:20">
      <c r="B110" s="47"/>
      <c r="C110" s="18" t="s">
        <v>2</v>
      </c>
      <c r="D110" s="18" t="s">
        <v>3</v>
      </c>
      <c r="E110" s="18" t="s">
        <v>4</v>
      </c>
      <c r="F110" s="42" t="s">
        <v>5</v>
      </c>
      <c r="G110" s="18" t="s">
        <v>2</v>
      </c>
      <c r="H110" s="18" t="s">
        <v>3</v>
      </c>
      <c r="I110" s="18" t="s">
        <v>4</v>
      </c>
      <c r="J110" s="42" t="s">
        <v>5</v>
      </c>
      <c r="K110" s="18" t="s">
        <v>2</v>
      </c>
      <c r="L110" s="18" t="s">
        <v>3</v>
      </c>
      <c r="M110" s="18" t="s">
        <v>4</v>
      </c>
      <c r="N110" s="42" t="s">
        <v>5</v>
      </c>
      <c r="O110" s="18" t="s">
        <v>2</v>
      </c>
      <c r="P110" s="18" t="s">
        <v>3</v>
      </c>
      <c r="Q110" s="18" t="s">
        <v>4</v>
      </c>
      <c r="R110" s="18" t="s">
        <v>5</v>
      </c>
      <c r="S110" s="18" t="s">
        <v>2</v>
      </c>
      <c r="T110" s="18" t="s">
        <v>3</v>
      </c>
    </row>
    <row r="111" spans="2:20">
      <c r="B111" s="53" t="s">
        <v>191</v>
      </c>
      <c r="C111" s="19">
        <v>2020</v>
      </c>
      <c r="D111" s="19">
        <v>2020</v>
      </c>
      <c r="E111" s="19">
        <v>2020</v>
      </c>
      <c r="F111" s="43">
        <v>2021</v>
      </c>
      <c r="G111" s="19">
        <v>2021</v>
      </c>
      <c r="H111" s="19">
        <v>2021</v>
      </c>
      <c r="I111" s="19">
        <v>2021</v>
      </c>
      <c r="J111" s="43">
        <v>2022</v>
      </c>
      <c r="K111" s="19">
        <v>2022</v>
      </c>
      <c r="L111" s="18">
        <v>2022</v>
      </c>
      <c r="M111" s="18">
        <v>2022</v>
      </c>
      <c r="N111" s="18">
        <v>2023</v>
      </c>
      <c r="O111" s="185">
        <v>2023</v>
      </c>
      <c r="P111" s="19">
        <v>2023</v>
      </c>
      <c r="Q111" s="19">
        <v>2023</v>
      </c>
      <c r="R111" s="19">
        <v>2024</v>
      </c>
      <c r="S111" s="185">
        <v>2024</v>
      </c>
      <c r="T111" s="19">
        <v>2024</v>
      </c>
    </row>
    <row r="112" spans="2:20">
      <c r="B112" s="41" t="s">
        <v>192</v>
      </c>
      <c r="C112" s="48" t="s">
        <v>205</v>
      </c>
      <c r="D112" s="44" t="s">
        <v>205</v>
      </c>
      <c r="E112" s="44" t="s">
        <v>205</v>
      </c>
      <c r="F112" s="45" t="s">
        <v>205</v>
      </c>
      <c r="G112" s="48" t="s">
        <v>205</v>
      </c>
      <c r="H112" s="44" t="s">
        <v>205</v>
      </c>
      <c r="I112" s="44" t="s">
        <v>205</v>
      </c>
      <c r="J112" s="45">
        <v>28.562063717849998</v>
      </c>
      <c r="K112" s="44">
        <v>58.533166579504112</v>
      </c>
      <c r="L112" s="64">
        <v>32.469170900000002</v>
      </c>
      <c r="M112" s="64">
        <v>48.2314727415338</v>
      </c>
      <c r="N112" s="64">
        <v>30.739921000000013</v>
      </c>
      <c r="O112" s="48">
        <v>31.842538300000001</v>
      </c>
      <c r="P112" s="44">
        <v>53.065886333017886</v>
      </c>
      <c r="Q112" s="44">
        <v>42.790240096700046</v>
      </c>
      <c r="R112" s="44">
        <v>30.206099437367751</v>
      </c>
      <c r="S112" s="48">
        <v>42.51668079053686</v>
      </c>
      <c r="T112" s="44">
        <v>47.649630984798144</v>
      </c>
    </row>
    <row r="113" spans="2:20">
      <c r="B113" s="41" t="s">
        <v>193</v>
      </c>
      <c r="C113" s="48" t="s">
        <v>205</v>
      </c>
      <c r="D113" s="44" t="s">
        <v>205</v>
      </c>
      <c r="E113" s="44" t="s">
        <v>205</v>
      </c>
      <c r="F113" s="45" t="s">
        <v>205</v>
      </c>
      <c r="G113" s="48" t="s">
        <v>205</v>
      </c>
      <c r="H113" s="44" t="s">
        <v>205</v>
      </c>
      <c r="I113" s="44" t="s">
        <v>205</v>
      </c>
      <c r="J113" s="45">
        <v>525.54197240843996</v>
      </c>
      <c r="K113" s="44">
        <v>2583.2289218292412</v>
      </c>
      <c r="L113" s="44">
        <v>3181.9787481999997</v>
      </c>
      <c r="M113" s="44">
        <v>4069.167768072035</v>
      </c>
      <c r="N113" s="44">
        <v>3012.5122580000011</v>
      </c>
      <c r="O113" s="48">
        <v>3120.5687533999999</v>
      </c>
      <c r="P113" s="44">
        <v>3995.083087745722</v>
      </c>
      <c r="Q113" s="44">
        <v>4345.2427098196504</v>
      </c>
      <c r="R113" s="44">
        <v>3060.9275252679608</v>
      </c>
      <c r="S113" s="48">
        <v>2972.4195650353322</v>
      </c>
      <c r="T113" s="44">
        <v>3747.4086617391085</v>
      </c>
    </row>
    <row r="114" spans="2:20">
      <c r="B114" s="41" t="s">
        <v>194</v>
      </c>
      <c r="C114" s="48" t="s">
        <v>205</v>
      </c>
      <c r="D114" s="44" t="s">
        <v>205</v>
      </c>
      <c r="E114" s="44" t="s">
        <v>205</v>
      </c>
      <c r="F114" s="45" t="s">
        <v>205</v>
      </c>
      <c r="G114" s="48" t="s">
        <v>205</v>
      </c>
      <c r="H114" s="44" t="s">
        <v>205</v>
      </c>
      <c r="I114" s="44" t="s">
        <v>205</v>
      </c>
      <c r="J114" s="45">
        <v>17.137238230709997</v>
      </c>
      <c r="K114" s="44">
        <v>22.797571591255004</v>
      </c>
      <c r="L114" s="44">
        <v>32.469170900000002</v>
      </c>
      <c r="M114" s="44">
        <v>28.743269186429114</v>
      </c>
      <c r="N114" s="44">
        <v>30.739921000000013</v>
      </c>
      <c r="O114" s="48">
        <v>31.842538300000001</v>
      </c>
      <c r="P114" s="44">
        <v>21.938445921260378</v>
      </c>
      <c r="Q114" s="44">
        <v>37.015180083649213</v>
      </c>
      <c r="R114" s="44">
        <v>26.331105294672451</v>
      </c>
      <c r="S114" s="48">
        <v>24.374084174131461</v>
      </c>
      <c r="T114" s="44">
        <v>31.116481102268104</v>
      </c>
    </row>
    <row r="115" spans="2:20">
      <c r="B115" s="49" t="s">
        <v>195</v>
      </c>
      <c r="C115" s="50"/>
      <c r="D115" s="51"/>
      <c r="E115" s="51"/>
      <c r="F115" s="52"/>
      <c r="G115" s="50"/>
      <c r="H115" s="51"/>
      <c r="I115" s="51"/>
      <c r="J115" s="52">
        <v>571.24127435699995</v>
      </c>
      <c r="K115" s="51">
        <v>2664.5596600000003</v>
      </c>
      <c r="L115" s="51">
        <v>3246.9170899999995</v>
      </c>
      <c r="M115" s="51">
        <v>4146.1425099999979</v>
      </c>
      <c r="N115" s="51">
        <v>3073.9921000000008</v>
      </c>
      <c r="O115" s="50">
        <v>3184.2538299999997</v>
      </c>
      <c r="P115" s="51">
        <v>4070.0874199999998</v>
      </c>
      <c r="Q115" s="51">
        <v>4425.0481300000001</v>
      </c>
      <c r="R115" s="51">
        <v>3117.4647300000011</v>
      </c>
      <c r="S115" s="50">
        <v>3039.3103300000007</v>
      </c>
      <c r="T115" s="51">
        <v>3826.1747738261747</v>
      </c>
    </row>
    <row r="116" spans="2:20">
      <c r="B116" s="47"/>
      <c r="C116" s="58"/>
      <c r="D116" s="58"/>
      <c r="E116" s="58"/>
      <c r="F116" s="58"/>
      <c r="G116" s="58"/>
      <c r="H116" s="58"/>
      <c r="I116" s="58"/>
      <c r="J116" s="58"/>
      <c r="K116" s="58"/>
      <c r="O116" s="58"/>
      <c r="P116" s="58"/>
      <c r="Q116" s="58"/>
      <c r="R116" s="58"/>
      <c r="S116" s="58"/>
      <c r="T116" s="58"/>
    </row>
    <row r="117" spans="2:20">
      <c r="B117" s="156" t="s">
        <v>212</v>
      </c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  <c r="S117" s="157"/>
      <c r="T117" s="157"/>
    </row>
    <row r="118" spans="2:20">
      <c r="B118" s="47"/>
    </row>
    <row r="119" spans="2:20">
      <c r="B119" s="47"/>
      <c r="C119" s="18" t="s">
        <v>2</v>
      </c>
      <c r="D119" s="18" t="s">
        <v>3</v>
      </c>
      <c r="E119" s="18" t="s">
        <v>4</v>
      </c>
      <c r="F119" s="42" t="s">
        <v>5</v>
      </c>
      <c r="G119" s="18" t="s">
        <v>2</v>
      </c>
      <c r="H119" s="18" t="s">
        <v>3</v>
      </c>
      <c r="I119" s="18" t="s">
        <v>4</v>
      </c>
      <c r="J119" s="42" t="s">
        <v>5</v>
      </c>
      <c r="K119" s="18" t="s">
        <v>2</v>
      </c>
      <c r="L119" s="18" t="s">
        <v>3</v>
      </c>
      <c r="M119" s="18" t="s">
        <v>4</v>
      </c>
      <c r="N119" s="42" t="s">
        <v>5</v>
      </c>
      <c r="O119" s="18" t="s">
        <v>2</v>
      </c>
      <c r="P119" s="18" t="s">
        <v>3</v>
      </c>
      <c r="Q119" s="18" t="s">
        <v>4</v>
      </c>
      <c r="R119" s="18" t="s">
        <v>5</v>
      </c>
      <c r="S119" s="18" t="s">
        <v>2</v>
      </c>
      <c r="T119" s="18" t="s">
        <v>3</v>
      </c>
    </row>
    <row r="120" spans="2:20">
      <c r="B120" s="53" t="s">
        <v>191</v>
      </c>
      <c r="C120" s="19">
        <v>2020</v>
      </c>
      <c r="D120" s="19">
        <v>2020</v>
      </c>
      <c r="E120" s="19">
        <v>2020</v>
      </c>
      <c r="F120" s="43">
        <v>2021</v>
      </c>
      <c r="G120" s="19">
        <v>2021</v>
      </c>
      <c r="H120" s="19">
        <v>2021</v>
      </c>
      <c r="I120" s="19">
        <v>2021</v>
      </c>
      <c r="J120" s="43">
        <v>2022</v>
      </c>
      <c r="K120" s="19">
        <v>2022</v>
      </c>
      <c r="L120" s="18">
        <v>2022</v>
      </c>
      <c r="M120" s="18">
        <v>2022</v>
      </c>
      <c r="N120" s="18">
        <v>2023</v>
      </c>
      <c r="O120" s="185">
        <v>2023</v>
      </c>
      <c r="P120" s="19">
        <v>2023</v>
      </c>
      <c r="Q120" s="19">
        <v>2023</v>
      </c>
      <c r="R120" s="19">
        <v>2024</v>
      </c>
      <c r="S120" s="185">
        <v>2024</v>
      </c>
      <c r="T120" s="19">
        <v>2024</v>
      </c>
    </row>
    <row r="121" spans="2:20">
      <c r="B121" s="41" t="s">
        <v>192</v>
      </c>
      <c r="C121" s="48">
        <v>76.213350000000005</v>
      </c>
      <c r="D121" s="44">
        <v>106.89684</v>
      </c>
      <c r="E121" s="44">
        <v>162.78155000000001</v>
      </c>
      <c r="F121" s="45">
        <v>139.93084999999999</v>
      </c>
      <c r="G121" s="48">
        <v>104.64103999999999</v>
      </c>
      <c r="H121" s="44">
        <v>118.20208000000001</v>
      </c>
      <c r="I121" s="44">
        <v>143.66171000000003</v>
      </c>
      <c r="J121" s="45">
        <v>144.20933999999994</v>
      </c>
      <c r="K121" s="44">
        <v>96.961081699999994</v>
      </c>
      <c r="L121" s="64">
        <v>143.6224483</v>
      </c>
      <c r="M121" s="64">
        <v>135.06359000000003</v>
      </c>
      <c r="N121" s="64">
        <v>170.93607999999995</v>
      </c>
      <c r="O121" s="48">
        <v>160.47022014999996</v>
      </c>
      <c r="P121" s="44">
        <v>133.86005985000006</v>
      </c>
      <c r="Q121" s="44">
        <v>168.29285999999999</v>
      </c>
      <c r="R121" s="44">
        <v>180.45589000000004</v>
      </c>
      <c r="S121" s="48">
        <v>128.22406000000001</v>
      </c>
      <c r="T121" s="44">
        <v>171.77172999999999</v>
      </c>
    </row>
    <row r="122" spans="2:20">
      <c r="B122" s="41" t="s">
        <v>193</v>
      </c>
      <c r="C122" s="48">
        <v>370.31144380587034</v>
      </c>
      <c r="D122" s="44">
        <v>780.94586029385562</v>
      </c>
      <c r="E122" s="44">
        <v>642.9301576295336</v>
      </c>
      <c r="F122" s="45">
        <v>280.00650103055955</v>
      </c>
      <c r="G122" s="48">
        <v>350.77367610536146</v>
      </c>
      <c r="H122" s="44">
        <v>330.774364700094</v>
      </c>
      <c r="I122" s="44">
        <v>1205.7911145595749</v>
      </c>
      <c r="J122" s="45">
        <v>651.58483169598844</v>
      </c>
      <c r="K122" s="44">
        <v>560.1766983</v>
      </c>
      <c r="L122" s="44">
        <v>618.66292169999997</v>
      </c>
      <c r="M122" s="44">
        <v>2178.66707</v>
      </c>
      <c r="N122" s="44">
        <v>1300.6928600000001</v>
      </c>
      <c r="O122" s="48">
        <v>1265.1115798499998</v>
      </c>
      <c r="P122" s="44">
        <v>941.69016015000022</v>
      </c>
      <c r="Q122" s="44">
        <v>2213.64192</v>
      </c>
      <c r="R122" s="44">
        <v>1048.8885400000004</v>
      </c>
      <c r="S122" s="48">
        <v>675.02731999999992</v>
      </c>
      <c r="T122" s="44">
        <v>992.26906999999994</v>
      </c>
    </row>
    <row r="123" spans="2:20">
      <c r="B123" s="41" t="s">
        <v>194</v>
      </c>
      <c r="C123" s="48">
        <v>0</v>
      </c>
      <c r="D123" s="44">
        <v>0</v>
      </c>
      <c r="E123" s="44">
        <v>6.8678400000000002</v>
      </c>
      <c r="F123" s="45">
        <v>8.9966699999999999</v>
      </c>
      <c r="G123" s="48">
        <v>10.266360000000001</v>
      </c>
      <c r="H123" s="44">
        <v>16.321619999999999</v>
      </c>
      <c r="I123" s="44">
        <v>10.226030000000003</v>
      </c>
      <c r="J123" s="45">
        <v>15.2326</v>
      </c>
      <c r="K123" s="44">
        <v>14.353429999999999</v>
      </c>
      <c r="L123" s="44">
        <v>22.197059999999997</v>
      </c>
      <c r="M123" s="44">
        <v>13.797980000000003</v>
      </c>
      <c r="N123" s="44">
        <v>15.031229999999995</v>
      </c>
      <c r="O123" s="48">
        <v>406.71942999999999</v>
      </c>
      <c r="P123" s="44">
        <v>305.48871000000003</v>
      </c>
      <c r="Q123" s="44">
        <v>222.28375</v>
      </c>
      <c r="R123" s="44">
        <v>35.255069999999947</v>
      </c>
      <c r="S123" s="48">
        <v>45.220150000000004</v>
      </c>
      <c r="T123" s="44">
        <v>82.858860000000021</v>
      </c>
    </row>
    <row r="124" spans="2:20">
      <c r="B124" s="49" t="s">
        <v>195</v>
      </c>
      <c r="C124" s="50">
        <v>446.52479380587033</v>
      </c>
      <c r="D124" s="51">
        <v>887.84270029385561</v>
      </c>
      <c r="E124" s="51">
        <v>812.57954762953364</v>
      </c>
      <c r="F124" s="52">
        <v>428.93402103055951</v>
      </c>
      <c r="G124" s="50">
        <v>465.68107610536146</v>
      </c>
      <c r="H124" s="51">
        <v>465.29806470009402</v>
      </c>
      <c r="I124" s="51">
        <v>1359.678854559575</v>
      </c>
      <c r="J124" s="52">
        <v>811.02677169598837</v>
      </c>
      <c r="K124" s="51">
        <v>671.49121000000002</v>
      </c>
      <c r="L124" s="51">
        <v>784.48242999999991</v>
      </c>
      <c r="M124" s="51">
        <v>2327.52864</v>
      </c>
      <c r="N124" s="51">
        <v>1486.6601700000001</v>
      </c>
      <c r="O124" s="50">
        <v>1832.3108199999997</v>
      </c>
      <c r="P124" s="51">
        <v>1381.0293000000004</v>
      </c>
      <c r="Q124" s="51">
        <v>2604.2185300000001</v>
      </c>
      <c r="R124" s="51">
        <v>1264.5995000000003</v>
      </c>
      <c r="S124" s="50">
        <v>848.47152999999992</v>
      </c>
      <c r="T124" s="51">
        <v>1246.89966</v>
      </c>
    </row>
    <row r="130" spans="2:2">
      <c r="B130" t="s">
        <v>213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C4A77-9667-43BA-93D7-CBE3D1290FF9}">
  <dimension ref="B1:AD87"/>
  <sheetViews>
    <sheetView showGridLines="0" tabSelected="1" zoomScaleNormal="100" workbookViewId="0">
      <pane xSplit="2" ySplit="2" topLeftCell="R3" activePane="bottomRight" state="frozen"/>
      <selection pane="bottomRight" activeCell="AB31" sqref="AB31"/>
      <selection pane="bottomLeft" activeCell="A3" sqref="A3"/>
      <selection pane="topRight" activeCell="B1" sqref="B1"/>
    </sheetView>
  </sheetViews>
  <sheetFormatPr defaultRowHeight="15"/>
  <cols>
    <col min="2" max="2" width="59.42578125" bestFit="1" customWidth="1"/>
    <col min="3" max="6" width="7.7109375" bestFit="1" customWidth="1"/>
    <col min="7" max="7" width="7.5703125" bestFit="1" customWidth="1"/>
    <col min="8" max="8" width="7" style="104" bestFit="1" customWidth="1"/>
    <col min="9" max="11" width="7" bestFit="1" customWidth="1"/>
    <col min="12" max="12" width="7" style="104" bestFit="1" customWidth="1"/>
    <col min="13" max="15" width="7" bestFit="1" customWidth="1"/>
    <col min="16" max="16" width="7" style="104" bestFit="1" customWidth="1"/>
    <col min="17" max="18" width="7" bestFit="1" customWidth="1"/>
    <col min="19" max="19" width="7" customWidth="1"/>
    <col min="20" max="20" width="7" style="104" customWidth="1"/>
    <col min="21" max="23" width="7" customWidth="1"/>
    <col min="24" max="25" width="7.7109375" customWidth="1"/>
    <col min="26" max="28" width="11.42578125" bestFit="1" customWidth="1"/>
    <col min="29" max="29" width="11.5703125" bestFit="1" customWidth="1"/>
    <col min="30" max="30" width="12" bestFit="1" customWidth="1"/>
  </cols>
  <sheetData>
    <row r="1" spans="2:29">
      <c r="B1" s="145"/>
      <c r="C1" s="154">
        <v>2016</v>
      </c>
      <c r="D1" s="154">
        <v>2017</v>
      </c>
      <c r="E1" s="154">
        <v>2018</v>
      </c>
      <c r="F1" s="154">
        <v>2019</v>
      </c>
      <c r="G1" s="154" t="s">
        <v>214</v>
      </c>
      <c r="H1" s="161" t="s">
        <v>2</v>
      </c>
      <c r="I1" s="146" t="s">
        <v>3</v>
      </c>
      <c r="J1" s="146" t="s">
        <v>4</v>
      </c>
      <c r="K1" s="146" t="s">
        <v>5</v>
      </c>
      <c r="L1" s="161" t="s">
        <v>2</v>
      </c>
      <c r="M1" s="146" t="s">
        <v>3</v>
      </c>
      <c r="N1" s="146" t="s">
        <v>4</v>
      </c>
      <c r="O1" s="146" t="s">
        <v>5</v>
      </c>
      <c r="P1" s="161" t="s">
        <v>2</v>
      </c>
      <c r="Q1" s="146" t="s">
        <v>3</v>
      </c>
      <c r="R1" s="146" t="s">
        <v>4</v>
      </c>
      <c r="S1" s="146" t="s">
        <v>5</v>
      </c>
      <c r="T1" s="161" t="s">
        <v>2</v>
      </c>
      <c r="U1" s="146" t="s">
        <v>3</v>
      </c>
      <c r="V1" s="146" t="s">
        <v>4</v>
      </c>
      <c r="W1" s="146" t="s">
        <v>5</v>
      </c>
      <c r="X1" s="161" t="s">
        <v>2</v>
      </c>
      <c r="Y1" s="146" t="s">
        <v>3</v>
      </c>
    </row>
    <row r="2" spans="2:29">
      <c r="B2" s="162" t="s">
        <v>215</v>
      </c>
      <c r="C2" s="163" t="s">
        <v>216</v>
      </c>
      <c r="D2" s="163" t="s">
        <v>216</v>
      </c>
      <c r="E2" s="163" t="s">
        <v>216</v>
      </c>
      <c r="F2" s="163" t="s">
        <v>216</v>
      </c>
      <c r="G2" s="163" t="s">
        <v>217</v>
      </c>
      <c r="H2" s="161">
        <v>2020</v>
      </c>
      <c r="I2" s="146">
        <v>2020</v>
      </c>
      <c r="J2" s="146">
        <v>2020</v>
      </c>
      <c r="K2" s="146">
        <v>2021</v>
      </c>
      <c r="L2" s="161">
        <v>2021</v>
      </c>
      <c r="M2" s="146">
        <v>2021</v>
      </c>
      <c r="N2" s="146">
        <v>2021</v>
      </c>
      <c r="O2" s="146">
        <v>2022</v>
      </c>
      <c r="P2" s="161">
        <v>2022</v>
      </c>
      <c r="Q2" s="146">
        <v>2022</v>
      </c>
      <c r="R2" s="146">
        <v>2022</v>
      </c>
      <c r="S2" s="146">
        <v>2023</v>
      </c>
      <c r="T2" s="161">
        <v>2023</v>
      </c>
      <c r="U2" s="146">
        <v>2023</v>
      </c>
      <c r="V2" s="146">
        <v>2023</v>
      </c>
      <c r="W2" s="146">
        <v>2024</v>
      </c>
      <c r="X2" s="146">
        <v>2024</v>
      </c>
      <c r="Y2" s="146">
        <v>2024</v>
      </c>
    </row>
    <row r="3" spans="2:29">
      <c r="B3" s="41" t="s">
        <v>218</v>
      </c>
      <c r="C3" s="23">
        <v>302</v>
      </c>
      <c r="D3" s="23">
        <v>508</v>
      </c>
      <c r="E3" s="23">
        <v>4124</v>
      </c>
      <c r="F3" s="23">
        <v>5541</v>
      </c>
      <c r="G3" s="23">
        <v>1339</v>
      </c>
      <c r="H3" s="128">
        <v>2068.7370000000001</v>
      </c>
      <c r="I3" s="23">
        <v>2384.4810000000002</v>
      </c>
      <c r="J3" s="23">
        <v>2154.415</v>
      </c>
      <c r="K3" s="23">
        <v>2391.9870000000001</v>
      </c>
      <c r="L3" s="128">
        <v>3432.7890000000002</v>
      </c>
      <c r="M3" s="23">
        <v>3305.2669999999998</v>
      </c>
      <c r="N3" s="23">
        <v>5090.9769999999999</v>
      </c>
      <c r="O3" s="23">
        <v>5237.9989999999998</v>
      </c>
      <c r="P3" s="128">
        <v>7117.5119999999997</v>
      </c>
      <c r="Q3" s="23">
        <v>9569.393</v>
      </c>
      <c r="R3" s="23">
        <v>11622.126919999999</v>
      </c>
      <c r="S3" s="23">
        <v>9356</v>
      </c>
      <c r="T3" s="128">
        <v>10450</v>
      </c>
      <c r="U3" s="23">
        <v>10831</v>
      </c>
      <c r="V3" s="23">
        <v>12049.638550000012</v>
      </c>
      <c r="W3" s="23">
        <v>8875</v>
      </c>
      <c r="X3" s="23">
        <v>7932.893</v>
      </c>
      <c r="Y3" s="23">
        <v>8552.4272600000004</v>
      </c>
      <c r="AC3" s="274"/>
    </row>
    <row r="4" spans="2:29">
      <c r="B4" s="41" t="s">
        <v>219</v>
      </c>
      <c r="C4" s="54">
        <v>0.42</v>
      </c>
      <c r="D4" s="54">
        <v>0.68</v>
      </c>
      <c r="E4" s="54">
        <v>7.13</v>
      </c>
      <c r="F4" s="54">
        <v>0.34</v>
      </c>
      <c r="G4" s="54">
        <v>-0.18</v>
      </c>
      <c r="H4" s="129">
        <v>0.81137993611576098</v>
      </c>
      <c r="I4" s="54">
        <v>0.89284784382709992</v>
      </c>
      <c r="J4" s="54">
        <v>0.42818078585193398</v>
      </c>
      <c r="K4" s="54">
        <v>0.78612136210148709</v>
      </c>
      <c r="L4" s="129">
        <v>0.65936462682303265</v>
      </c>
      <c r="M4" s="54">
        <v>0.38615782637815088</v>
      </c>
      <c r="N4" s="54">
        <v>1.3630437961117057</v>
      </c>
      <c r="O4" s="54">
        <v>1.1898108141892072</v>
      </c>
      <c r="P4" s="129">
        <v>1.0733913999022495</v>
      </c>
      <c r="Q4" s="54">
        <v>1.8951951536744236</v>
      </c>
      <c r="R4" s="54">
        <v>1.2828873357707171</v>
      </c>
      <c r="S4" s="54">
        <v>0.79</v>
      </c>
      <c r="T4" s="129">
        <v>0.47</v>
      </c>
      <c r="U4" s="54">
        <v>0.13</v>
      </c>
      <c r="V4" s="54">
        <v>3.6784285091941982E-2</v>
      </c>
      <c r="W4" s="54">
        <v>-0.05</v>
      </c>
      <c r="X4" s="54">
        <v>-0.24</v>
      </c>
      <c r="Y4" s="54">
        <v>-0.21</v>
      </c>
      <c r="AC4" s="274"/>
    </row>
    <row r="5" spans="2:29">
      <c r="B5" s="41" t="s">
        <v>220</v>
      </c>
      <c r="C5" s="23">
        <v>95</v>
      </c>
      <c r="D5" s="23">
        <v>188</v>
      </c>
      <c r="E5" s="23">
        <v>403</v>
      </c>
      <c r="F5" s="23">
        <v>421</v>
      </c>
      <c r="G5" s="23">
        <v>97</v>
      </c>
      <c r="H5" s="128">
        <v>502.08321899999976</v>
      </c>
      <c r="I5" s="23">
        <v>502.31883900000037</v>
      </c>
      <c r="J5" s="23">
        <v>395.11784099999977</v>
      </c>
      <c r="K5" s="23">
        <v>658.41514700000016</v>
      </c>
      <c r="L5" s="128">
        <v>54.825737999999973</v>
      </c>
      <c r="M5" s="23">
        <v>44.478091999999947</v>
      </c>
      <c r="N5" s="23">
        <v>-258.65095499999973</v>
      </c>
      <c r="O5" s="23">
        <v>-966.77038500000003</v>
      </c>
      <c r="P5" s="128">
        <v>-397.93600000000089</v>
      </c>
      <c r="Q5" s="23">
        <v>460.80600000000027</v>
      </c>
      <c r="R5" s="23">
        <v>225.68709999999774</v>
      </c>
      <c r="S5" s="23">
        <v>-95</v>
      </c>
      <c r="T5" s="128">
        <v>421</v>
      </c>
      <c r="U5" s="23">
        <v>-836</v>
      </c>
      <c r="V5" s="23">
        <v>273.39086000001356</v>
      </c>
      <c r="W5" s="23">
        <v>-20378</v>
      </c>
      <c r="X5" s="23">
        <v>-1439.5829999999996</v>
      </c>
      <c r="Y5" s="23">
        <v>468.38001000000003</v>
      </c>
      <c r="Z5" s="76"/>
      <c r="AC5" s="274"/>
    </row>
    <row r="6" spans="2:29">
      <c r="B6" s="41" t="s">
        <v>221</v>
      </c>
      <c r="C6" s="54">
        <v>0.31456953642384106</v>
      </c>
      <c r="D6" s="54">
        <v>0.37007874015748032</v>
      </c>
      <c r="E6" s="54">
        <v>9.7720659553831232E-2</v>
      </c>
      <c r="F6" s="54">
        <v>7.5979065150694816E-2</v>
      </c>
      <c r="G6" s="54">
        <v>7.2442120985810307E-2</v>
      </c>
      <c r="H6" s="129">
        <v>0.24270036210499438</v>
      </c>
      <c r="I6" s="54">
        <v>0.21066170751622693</v>
      </c>
      <c r="J6" s="54">
        <v>0.18339913201495522</v>
      </c>
      <c r="K6" s="54">
        <v>0.27525866444926339</v>
      </c>
      <c r="L6" s="129">
        <v>1.5971193685367778E-2</v>
      </c>
      <c r="M6" s="54">
        <v>1.3456731937238339E-2</v>
      </c>
      <c r="N6" s="54">
        <v>-5.0805759876738736E-2</v>
      </c>
      <c r="O6" s="54">
        <v>-0.18456864634758427</v>
      </c>
      <c r="P6" s="129">
        <v>-5.5909424529245737E-2</v>
      </c>
      <c r="Q6" s="54">
        <v>4.8154151470213444E-2</v>
      </c>
      <c r="R6" s="54">
        <v>1.9418743363714512E-2</v>
      </c>
      <c r="S6" s="54">
        <v>-0.01</v>
      </c>
      <c r="T6" s="129">
        <v>0.04</v>
      </c>
      <c r="U6" s="54">
        <v>-0.08</v>
      </c>
      <c r="V6" s="54">
        <v>2.2688718741693151E-2</v>
      </c>
      <c r="W6" s="54">
        <v>-2.3000000000000003</v>
      </c>
      <c r="X6" s="54">
        <v>-0.18147011437063371</v>
      </c>
      <c r="Y6" s="54">
        <v>0.05</v>
      </c>
      <c r="Z6" s="76"/>
      <c r="AC6" s="274"/>
    </row>
    <row r="7" spans="2:29">
      <c r="B7" s="41" t="s">
        <v>222</v>
      </c>
      <c r="C7" s="23">
        <v>108</v>
      </c>
      <c r="D7" s="23">
        <v>202</v>
      </c>
      <c r="E7" s="23">
        <v>501</v>
      </c>
      <c r="F7" s="23">
        <v>1143</v>
      </c>
      <c r="G7" s="23">
        <v>286</v>
      </c>
      <c r="H7" s="128">
        <v>714.50719899999967</v>
      </c>
      <c r="I7" s="23">
        <v>656.79962900000032</v>
      </c>
      <c r="J7" s="23">
        <v>591.58227599999964</v>
      </c>
      <c r="K7" s="23">
        <v>895.57207000000017</v>
      </c>
      <c r="L7" s="128">
        <v>1279.2928589999999</v>
      </c>
      <c r="M7" s="23">
        <v>986.12731199999996</v>
      </c>
      <c r="N7" s="23">
        <v>1130.4288150000002</v>
      </c>
      <c r="O7" s="23">
        <v>1068.872615</v>
      </c>
      <c r="P7" s="128">
        <v>1321.7669999999991</v>
      </c>
      <c r="Q7" s="23">
        <v>2120.5090000000005</v>
      </c>
      <c r="R7" s="23">
        <v>2008.9382799999996</v>
      </c>
      <c r="S7" s="23">
        <v>915</v>
      </c>
      <c r="T7" s="128">
        <v>1673</v>
      </c>
      <c r="U7" s="23">
        <v>1814</v>
      </c>
      <c r="V7" s="23">
        <v>2150.1179700000002</v>
      </c>
      <c r="W7" s="23">
        <v>1426</v>
      </c>
      <c r="X7" s="23">
        <v>828.48000000000025</v>
      </c>
      <c r="Y7" s="23">
        <v>1207.0561399999999</v>
      </c>
      <c r="Z7" s="76"/>
      <c r="AC7" s="274"/>
    </row>
    <row r="8" spans="2:29">
      <c r="B8" s="41" t="s">
        <v>223</v>
      </c>
      <c r="C8" s="54">
        <v>0.38</v>
      </c>
      <c r="D8" s="54">
        <v>0.4</v>
      </c>
      <c r="E8" s="54">
        <v>0.12</v>
      </c>
      <c r="F8" s="54">
        <v>0.21</v>
      </c>
      <c r="G8" s="54">
        <v>0.21</v>
      </c>
      <c r="H8" s="129">
        <v>0.34538329376812987</v>
      </c>
      <c r="I8" s="54">
        <v>0.27544762529036726</v>
      </c>
      <c r="J8" s="54">
        <v>0.27459067821195066</v>
      </c>
      <c r="K8" s="54">
        <v>0.37440507410784429</v>
      </c>
      <c r="L8" s="129">
        <v>0.37266865484595757</v>
      </c>
      <c r="M8" s="54">
        <v>0.29835027306417305</v>
      </c>
      <c r="N8" s="54">
        <v>0.22204555530303913</v>
      </c>
      <c r="O8" s="54">
        <v>0.20406124838893633</v>
      </c>
      <c r="P8" s="129">
        <v>0.18570632546878732</v>
      </c>
      <c r="Q8" s="54">
        <v>0.22159284293162587</v>
      </c>
      <c r="R8" s="54">
        <v>0.17285459484553606</v>
      </c>
      <c r="S8" s="54">
        <v>0.1</v>
      </c>
      <c r="T8" s="129">
        <v>0.16</v>
      </c>
      <c r="U8" s="54">
        <v>0.16749306432428898</v>
      </c>
      <c r="V8" s="54">
        <v>0.18</v>
      </c>
      <c r="W8" s="54">
        <v>0.16</v>
      </c>
      <c r="X8" s="54">
        <v>0.10443604874035238</v>
      </c>
      <c r="Y8" s="54">
        <v>0.14000000000000001</v>
      </c>
      <c r="AC8" s="285"/>
    </row>
    <row r="9" spans="2:29">
      <c r="B9" s="41" t="s">
        <v>224</v>
      </c>
      <c r="C9" s="130"/>
      <c r="D9" s="130"/>
      <c r="E9" s="130"/>
      <c r="F9" s="130"/>
      <c r="G9" s="130"/>
      <c r="H9" s="128">
        <v>985.60111099999972</v>
      </c>
      <c r="I9" s="23">
        <v>951.12087800000029</v>
      </c>
      <c r="J9" s="23">
        <v>889.31572899999981</v>
      </c>
      <c r="K9" s="23">
        <v>1189.5630000000001</v>
      </c>
      <c r="L9" s="128">
        <v>1572.980241</v>
      </c>
      <c r="M9" s="23">
        <v>1299.2912900000001</v>
      </c>
      <c r="N9" s="23">
        <v>1541.8670450000002</v>
      </c>
      <c r="O9" s="23">
        <v>1527.4996149999999</v>
      </c>
      <c r="P9" s="128">
        <v>1867.0939999999991</v>
      </c>
      <c r="Q9" s="23">
        <v>3056.0450000000001</v>
      </c>
      <c r="R9" s="23">
        <v>3005.3586599999971</v>
      </c>
      <c r="S9" s="23">
        <v>1938</v>
      </c>
      <c r="T9" s="128">
        <v>2697</v>
      </c>
      <c r="U9" s="23">
        <v>2923</v>
      </c>
      <c r="V9" s="23">
        <v>3269.2363300000129</v>
      </c>
      <c r="W9" s="23">
        <v>2488</v>
      </c>
      <c r="X9" s="23">
        <v>1868.9970000000003</v>
      </c>
      <c r="Y9" s="23">
        <v>2054.9049500000001</v>
      </c>
      <c r="AC9" s="274"/>
    </row>
    <row r="10" spans="2:29">
      <c r="B10" s="41" t="s">
        <v>225</v>
      </c>
      <c r="C10" s="23"/>
      <c r="D10" s="23"/>
      <c r="E10" s="23"/>
      <c r="F10" s="23"/>
      <c r="G10" s="23"/>
      <c r="H10" s="129">
        <v>0.47642649162266626</v>
      </c>
      <c r="I10" s="54">
        <v>0.39887962118381326</v>
      </c>
      <c r="J10" s="54">
        <v>0.41278756831900992</v>
      </c>
      <c r="K10" s="54">
        <v>0.4973116492689969</v>
      </c>
      <c r="L10" s="129">
        <v>0.45822223300063009</v>
      </c>
      <c r="M10" s="54">
        <v>0.39309722633602678</v>
      </c>
      <c r="N10" s="54">
        <v>0.30286270101004192</v>
      </c>
      <c r="O10" s="54">
        <v>0.2916189206985339</v>
      </c>
      <c r="P10" s="129">
        <v>0.26232396938705538</v>
      </c>
      <c r="Q10" s="54">
        <v>0.31935620158979783</v>
      </c>
      <c r="R10" s="54">
        <v>0.2585893856337268</v>
      </c>
      <c r="S10" s="54">
        <v>0.21</v>
      </c>
      <c r="T10" s="129">
        <v>0.26</v>
      </c>
      <c r="U10" s="54">
        <v>0.27</v>
      </c>
      <c r="V10" s="54">
        <v>0.27131405779802498</v>
      </c>
      <c r="W10" s="54">
        <v>0.28000000000000003</v>
      </c>
      <c r="X10" s="54">
        <v>0.23560093398461321</v>
      </c>
      <c r="Y10" s="54">
        <v>0.24</v>
      </c>
      <c r="AC10" s="274"/>
    </row>
    <row r="11" spans="2:29">
      <c r="B11" s="41" t="s">
        <v>226</v>
      </c>
      <c r="C11" s="77"/>
      <c r="D11" s="77"/>
      <c r="E11" s="77"/>
      <c r="F11" s="77"/>
      <c r="G11" s="77"/>
      <c r="H11" s="128">
        <v>673</v>
      </c>
      <c r="I11" s="23">
        <v>681</v>
      </c>
      <c r="J11" s="23">
        <v>753</v>
      </c>
      <c r="K11" s="23">
        <v>771</v>
      </c>
      <c r="L11" s="128">
        <v>877</v>
      </c>
      <c r="M11" s="23">
        <v>880</v>
      </c>
      <c r="N11" s="23">
        <v>894</v>
      </c>
      <c r="O11" s="23">
        <v>968</v>
      </c>
      <c r="P11" s="128">
        <v>1026</v>
      </c>
      <c r="Q11" s="23">
        <v>1071</v>
      </c>
      <c r="R11" s="23">
        <v>1088</v>
      </c>
      <c r="S11" s="23">
        <v>1091</v>
      </c>
      <c r="T11" s="128">
        <v>1130</v>
      </c>
      <c r="U11" s="23">
        <v>1202</v>
      </c>
      <c r="V11" s="23">
        <v>1211</v>
      </c>
      <c r="W11" s="23">
        <f>PnL!R73</f>
        <v>1215</v>
      </c>
      <c r="X11" s="23">
        <v>1213</v>
      </c>
      <c r="Y11" s="23">
        <v>1238.861656</v>
      </c>
      <c r="AC11" s="274"/>
    </row>
    <row r="12" spans="2:29">
      <c r="B12" s="41" t="s">
        <v>227</v>
      </c>
      <c r="C12" s="77"/>
      <c r="D12" s="77"/>
      <c r="E12" s="77"/>
      <c r="F12" s="77"/>
      <c r="G12" s="77"/>
      <c r="H12" s="128">
        <v>673</v>
      </c>
      <c r="I12" s="23">
        <v>681</v>
      </c>
      <c r="J12" s="23">
        <v>753</v>
      </c>
      <c r="K12" s="23">
        <v>771</v>
      </c>
      <c r="L12" s="128">
        <v>883</v>
      </c>
      <c r="M12" s="23">
        <v>888</v>
      </c>
      <c r="N12" s="23">
        <v>906</v>
      </c>
      <c r="O12" s="23">
        <v>984</v>
      </c>
      <c r="P12" s="128">
        <v>1032</v>
      </c>
      <c r="Q12" s="23">
        <v>1078</v>
      </c>
      <c r="R12" s="23">
        <v>1096</v>
      </c>
      <c r="S12" s="23">
        <v>1103</v>
      </c>
      <c r="T12" s="128">
        <v>1130</v>
      </c>
      <c r="U12" s="23">
        <v>1202</v>
      </c>
      <c r="V12" s="23">
        <v>1211</v>
      </c>
      <c r="W12" s="23">
        <f>PnL!R76</f>
        <v>1216</v>
      </c>
      <c r="X12" s="23">
        <v>1214</v>
      </c>
      <c r="Y12" s="23">
        <v>1239.151879</v>
      </c>
      <c r="AC12" s="274"/>
    </row>
    <row r="13" spans="2:29">
      <c r="B13" s="41" t="s">
        <v>228</v>
      </c>
      <c r="C13" s="23">
        <v>367</v>
      </c>
      <c r="D13" s="23">
        <v>444</v>
      </c>
      <c r="E13" s="23">
        <v>504</v>
      </c>
      <c r="F13" s="23">
        <v>606</v>
      </c>
      <c r="G13" s="23">
        <v>624</v>
      </c>
      <c r="H13" s="128">
        <v>737</v>
      </c>
      <c r="I13" s="23">
        <v>756</v>
      </c>
      <c r="J13" s="23">
        <v>838</v>
      </c>
      <c r="K13" s="23">
        <v>855</v>
      </c>
      <c r="L13" s="128">
        <v>990</v>
      </c>
      <c r="M13" s="23">
        <v>1008</v>
      </c>
      <c r="N13" s="23">
        <v>1026</v>
      </c>
      <c r="O13" s="23">
        <v>1099</v>
      </c>
      <c r="P13" s="128">
        <v>1157</v>
      </c>
      <c r="Q13" s="23">
        <v>1231</v>
      </c>
      <c r="R13" s="23">
        <v>1256</v>
      </c>
      <c r="S13" s="23">
        <v>1259</v>
      </c>
      <c r="T13" s="128">
        <v>1259</v>
      </c>
      <c r="U13" s="23">
        <v>1331</v>
      </c>
      <c r="V13" s="23">
        <v>1339</v>
      </c>
      <c r="W13" s="23">
        <f>PnL!R67</f>
        <v>1340</v>
      </c>
      <c r="X13" s="23">
        <v>1342</v>
      </c>
      <c r="Y13" s="23">
        <v>1349.9448629999999</v>
      </c>
      <c r="AC13" s="274"/>
    </row>
    <row r="14" spans="2:29">
      <c r="B14" s="41" t="s">
        <v>229</v>
      </c>
      <c r="C14" s="23">
        <v>367</v>
      </c>
      <c r="D14" s="23">
        <v>444</v>
      </c>
      <c r="E14" s="23">
        <v>504</v>
      </c>
      <c r="F14" s="23">
        <v>606</v>
      </c>
      <c r="G14" s="23">
        <v>624</v>
      </c>
      <c r="H14" s="128">
        <v>737</v>
      </c>
      <c r="I14" s="23">
        <v>756</v>
      </c>
      <c r="J14" s="23">
        <v>840</v>
      </c>
      <c r="K14" s="23">
        <v>859</v>
      </c>
      <c r="L14" s="128">
        <v>1042</v>
      </c>
      <c r="M14" s="23">
        <v>1060</v>
      </c>
      <c r="N14" s="23">
        <v>1079</v>
      </c>
      <c r="O14" s="23">
        <v>1162</v>
      </c>
      <c r="P14" s="128">
        <v>1256</v>
      </c>
      <c r="Q14" s="23">
        <v>1338</v>
      </c>
      <c r="R14" s="23">
        <v>1364</v>
      </c>
      <c r="S14" s="23">
        <v>1367</v>
      </c>
      <c r="T14" s="128">
        <v>1367</v>
      </c>
      <c r="U14" s="23">
        <v>1438</v>
      </c>
      <c r="V14" s="23">
        <v>1446</v>
      </c>
      <c r="W14" s="23">
        <f>PnL!R70</f>
        <v>1446</v>
      </c>
      <c r="X14" s="23">
        <v>1375</v>
      </c>
      <c r="Y14" s="23">
        <v>1383.2430670000001</v>
      </c>
      <c r="AC14" s="274"/>
    </row>
    <row r="15" spans="2:29">
      <c r="B15" s="41" t="s">
        <v>230</v>
      </c>
      <c r="C15" s="17" t="s">
        <v>231</v>
      </c>
      <c r="D15" s="17" t="s">
        <v>232</v>
      </c>
      <c r="E15" s="17" t="s">
        <v>233</v>
      </c>
      <c r="F15" s="17" t="s">
        <v>234</v>
      </c>
      <c r="G15" s="17">
        <v>0.21</v>
      </c>
      <c r="H15" s="75">
        <v>-0.87</v>
      </c>
      <c r="I15" s="17">
        <v>-0.68</v>
      </c>
      <c r="J15" s="131">
        <v>-0.9</v>
      </c>
      <c r="K15" s="131">
        <v>-1.02</v>
      </c>
      <c r="L15" s="132">
        <v>7.0000000000000007E-2</v>
      </c>
      <c r="M15" s="131">
        <v>2.2599999999999998</v>
      </c>
      <c r="N15" s="131">
        <v>-1.38</v>
      </c>
      <c r="O15" s="131">
        <v>0.17</v>
      </c>
      <c r="P15" s="132">
        <v>-0.16</v>
      </c>
      <c r="Q15" s="131">
        <v>2.211787712999965</v>
      </c>
      <c r="R15" s="131">
        <v>1.39</v>
      </c>
      <c r="S15" s="131">
        <v>0.68</v>
      </c>
      <c r="T15" s="132">
        <v>1.99</v>
      </c>
      <c r="U15" s="131">
        <v>-0.47</v>
      </c>
      <c r="V15" s="131">
        <v>-1.44</v>
      </c>
      <c r="W15" s="131">
        <f>PnL!R74</f>
        <v>-14.92</v>
      </c>
      <c r="X15" s="131">
        <v>-1.8</v>
      </c>
      <c r="Y15" s="131">
        <v>-0.32</v>
      </c>
      <c r="AC15" s="274"/>
    </row>
    <row r="16" spans="2:29">
      <c r="B16" s="41" t="s">
        <v>235</v>
      </c>
      <c r="C16" s="17" t="s">
        <v>35</v>
      </c>
      <c r="D16" s="17" t="s">
        <v>35</v>
      </c>
      <c r="E16" s="17" t="s">
        <v>35</v>
      </c>
      <c r="F16" s="17" t="s">
        <v>35</v>
      </c>
      <c r="G16" s="17">
        <v>0.21</v>
      </c>
      <c r="H16" s="75">
        <v>-0.87</v>
      </c>
      <c r="I16" s="17">
        <v>-0.68</v>
      </c>
      <c r="J16" s="131">
        <v>-0.9</v>
      </c>
      <c r="K16" s="131">
        <v>-1.02</v>
      </c>
      <c r="L16" s="132">
        <v>7.0000000000000007E-2</v>
      </c>
      <c r="M16" s="131">
        <v>2.2400000000000002</v>
      </c>
      <c r="N16" s="131">
        <v>-1.38</v>
      </c>
      <c r="O16" s="131">
        <v>0.16</v>
      </c>
      <c r="P16" s="132">
        <v>-0.16</v>
      </c>
      <c r="Q16" s="131">
        <v>2.197549200183694</v>
      </c>
      <c r="R16" s="131">
        <v>1.38</v>
      </c>
      <c r="S16" s="131">
        <v>0.67</v>
      </c>
      <c r="T16" s="132">
        <v>1.99</v>
      </c>
      <c r="U16" s="131">
        <v>-0.47</v>
      </c>
      <c r="V16" s="131">
        <v>-1.44</v>
      </c>
      <c r="W16" s="131">
        <f>PnL!R77</f>
        <v>-14.92</v>
      </c>
      <c r="X16" s="131">
        <v>-1.8</v>
      </c>
      <c r="Y16" s="131">
        <v>-0.32</v>
      </c>
      <c r="AC16" s="274"/>
    </row>
    <row r="17" spans="2:30">
      <c r="B17" s="41" t="s">
        <v>236</v>
      </c>
      <c r="C17" s="17" t="s">
        <v>237</v>
      </c>
      <c r="D17" s="17" t="s">
        <v>238</v>
      </c>
      <c r="E17" s="17" t="s">
        <v>239</v>
      </c>
      <c r="F17" s="17" t="s">
        <v>240</v>
      </c>
      <c r="G17" s="17">
        <v>0.49</v>
      </c>
      <c r="H17" s="75">
        <v>0.74</v>
      </c>
      <c r="I17" s="17">
        <v>0.91</v>
      </c>
      <c r="J17" s="131">
        <v>0.51534560381861561</v>
      </c>
      <c r="K17" s="131">
        <v>0.97588263859649127</v>
      </c>
      <c r="L17" s="132">
        <v>0.97137465757575747</v>
      </c>
      <c r="M17" s="131">
        <v>0.95278771626984105</v>
      </c>
      <c r="N17" s="131">
        <v>0.95755021832358689</v>
      </c>
      <c r="O17" s="131">
        <v>0.80879906005459512</v>
      </c>
      <c r="P17" s="132">
        <v>1.2823184096802067</v>
      </c>
      <c r="Q17" s="131">
        <v>2.1167192526401304</v>
      </c>
      <c r="R17" s="131">
        <v>0.76</v>
      </c>
      <c r="S17" s="131">
        <v>0.38</v>
      </c>
      <c r="T17" s="132">
        <v>1.33</v>
      </c>
      <c r="U17" s="131">
        <v>0.81</v>
      </c>
      <c r="V17" s="131">
        <v>0.2</v>
      </c>
      <c r="W17" s="131">
        <f>PnL!R68</f>
        <v>1.62</v>
      </c>
      <c r="X17" s="131">
        <v>0</v>
      </c>
      <c r="Y17" s="131">
        <v>0.18</v>
      </c>
      <c r="AC17" s="274"/>
    </row>
    <row r="18" spans="2:30">
      <c r="B18" s="41" t="s">
        <v>55</v>
      </c>
      <c r="C18" s="17">
        <v>0.23</v>
      </c>
      <c r="D18" s="17">
        <v>0.34</v>
      </c>
      <c r="E18" s="17">
        <v>0.75</v>
      </c>
      <c r="F18" s="17">
        <v>1.41</v>
      </c>
      <c r="G18" s="17">
        <v>0.49</v>
      </c>
      <c r="H18" s="75">
        <v>0.74</v>
      </c>
      <c r="I18" s="17">
        <v>0.91</v>
      </c>
      <c r="J18" s="131">
        <v>0.51411859047619024</v>
      </c>
      <c r="K18" s="131">
        <v>0.97133836554132724</v>
      </c>
      <c r="L18" s="132">
        <v>0.92289914683301333</v>
      </c>
      <c r="M18" s="131">
        <v>0.90604718679245266</v>
      </c>
      <c r="N18" s="131">
        <v>0.91051577757182589</v>
      </c>
      <c r="O18" s="131">
        <v>0.76494850860585206</v>
      </c>
      <c r="P18" s="132">
        <v>1.1812439490445854</v>
      </c>
      <c r="Q18" s="131">
        <v>1.9474449925261588</v>
      </c>
      <c r="R18" s="131">
        <v>0.7</v>
      </c>
      <c r="S18" s="131">
        <v>0.35</v>
      </c>
      <c r="T18" s="132">
        <v>1.23</v>
      </c>
      <c r="U18" s="131">
        <v>0.75</v>
      </c>
      <c r="V18" s="131">
        <v>0.19</v>
      </c>
      <c r="W18" s="131">
        <f>PnL!R71</f>
        <v>1.5</v>
      </c>
      <c r="X18" s="131">
        <v>0</v>
      </c>
      <c r="Y18" s="131">
        <v>0.17</v>
      </c>
      <c r="AC18" s="274"/>
    </row>
    <row r="19" spans="2:30">
      <c r="B19" s="41" t="s">
        <v>241</v>
      </c>
      <c r="C19" s="17">
        <v>99</v>
      </c>
      <c r="D19" s="17">
        <v>179</v>
      </c>
      <c r="E19" s="17">
        <v>579</v>
      </c>
      <c r="F19" s="17">
        <v>174</v>
      </c>
      <c r="G19" s="23">
        <v>766</v>
      </c>
      <c r="H19" s="128">
        <v>675.60699999999997</v>
      </c>
      <c r="I19" s="23">
        <v>798.52800000000013</v>
      </c>
      <c r="J19" s="23">
        <v>826.779</v>
      </c>
      <c r="K19" s="23">
        <v>1524.4269999999999</v>
      </c>
      <c r="L19" s="128">
        <v>582.95200000000011</v>
      </c>
      <c r="M19" s="23">
        <v>1007.5600000000002</v>
      </c>
      <c r="N19" s="23">
        <v>1048.2779999999998</v>
      </c>
      <c r="O19" s="23">
        <v>1627.2470000000003</v>
      </c>
      <c r="P19" s="128">
        <v>347</v>
      </c>
      <c r="Q19" s="23">
        <v>580</v>
      </c>
      <c r="R19" s="23">
        <v>2813</v>
      </c>
      <c r="S19" s="23">
        <v>1643</v>
      </c>
      <c r="T19" s="128">
        <v>1359</v>
      </c>
      <c r="U19" s="23">
        <v>2250</v>
      </c>
      <c r="V19" s="23">
        <v>2477</v>
      </c>
      <c r="W19" s="23">
        <f>CF!R16</f>
        <v>1801</v>
      </c>
      <c r="X19" s="23">
        <v>-177</v>
      </c>
      <c r="Y19" s="23">
        <v>444</v>
      </c>
      <c r="AC19" s="274"/>
    </row>
    <row r="20" spans="2:30">
      <c r="B20" s="41" t="s">
        <v>242</v>
      </c>
      <c r="C20" s="133" t="s">
        <v>35</v>
      </c>
      <c r="D20" s="133" t="s">
        <v>35</v>
      </c>
      <c r="E20" s="133" t="s">
        <v>35</v>
      </c>
      <c r="F20" s="133" t="s">
        <v>35</v>
      </c>
      <c r="G20" s="133" t="s">
        <v>35</v>
      </c>
      <c r="H20" s="134">
        <v>0.34436952914542029</v>
      </c>
      <c r="I20" s="133">
        <v>0.83188133129724662</v>
      </c>
      <c r="J20" s="133">
        <v>0.25838071079806957</v>
      </c>
      <c r="K20" s="133">
        <v>0.6106783539597691</v>
      </c>
      <c r="L20" s="134">
        <v>0.10967528541931082</v>
      </c>
      <c r="M20" s="133">
        <v>-0.23824470386087615</v>
      </c>
      <c r="N20" s="133">
        <v>0.34080250429085246</v>
      </c>
      <c r="O20" s="133">
        <v>-0.17770369361357818</v>
      </c>
      <c r="P20" s="134">
        <v>-0.12298470217971399</v>
      </c>
      <c r="Q20" s="133">
        <v>0.35458365296674388</v>
      </c>
      <c r="R20" s="133">
        <v>-2.9426260480455935E-2</v>
      </c>
      <c r="S20" s="133">
        <v>-0.04</v>
      </c>
      <c r="T20" s="134">
        <v>0.2</v>
      </c>
      <c r="U20" s="133">
        <v>-0.02</v>
      </c>
      <c r="V20" s="133">
        <v>-4.2246897243910175E-2</v>
      </c>
      <c r="W20" s="133">
        <v>-0.1</v>
      </c>
      <c r="X20" s="133">
        <v>-0.23</v>
      </c>
      <c r="Y20" s="133">
        <v>-0.14000000000000001</v>
      </c>
      <c r="AC20" s="274"/>
    </row>
    <row r="21" spans="2:30">
      <c r="B21" s="41" t="s">
        <v>243</v>
      </c>
      <c r="C21" s="54">
        <v>0.61</v>
      </c>
      <c r="D21" s="54">
        <v>0.71</v>
      </c>
      <c r="E21" s="54">
        <v>0.39</v>
      </c>
      <c r="F21" s="54">
        <v>0.52</v>
      </c>
      <c r="G21" s="54">
        <v>0.5</v>
      </c>
      <c r="H21" s="129">
        <v>0.63267829598445813</v>
      </c>
      <c r="I21" s="54">
        <v>0.56633078644786861</v>
      </c>
      <c r="J21" s="54">
        <v>0.60019541267583076</v>
      </c>
      <c r="K21" s="54">
        <v>0.59736654087166863</v>
      </c>
      <c r="L21" s="129">
        <v>0.76325722320830092</v>
      </c>
      <c r="M21" s="54">
        <v>0.76219500572873533</v>
      </c>
      <c r="N21" s="54">
        <v>0.66422928251296365</v>
      </c>
      <c r="O21" s="54">
        <v>0.73483060993329696</v>
      </c>
      <c r="P21" s="129">
        <v>0.6478838391842543</v>
      </c>
      <c r="Q21" s="54">
        <v>0.65520143231655337</v>
      </c>
      <c r="R21" s="54">
        <v>0.56486324535853549</v>
      </c>
      <c r="S21" s="54">
        <v>0.57999999999999996</v>
      </c>
      <c r="T21" s="129">
        <v>0.63</v>
      </c>
      <c r="U21" s="54">
        <v>0.63</v>
      </c>
      <c r="V21" s="54">
        <v>0.57390044367762427</v>
      </c>
      <c r="W21" s="54">
        <v>0.62</v>
      </c>
      <c r="X21" s="54">
        <v>0.64</v>
      </c>
      <c r="Y21" s="54">
        <v>0.59</v>
      </c>
      <c r="AC21" s="274"/>
    </row>
    <row r="22" spans="2:30">
      <c r="B22" s="41"/>
      <c r="C22" s="135"/>
      <c r="D22" s="135"/>
      <c r="E22" s="135"/>
      <c r="F22" s="135"/>
      <c r="G22" s="135"/>
      <c r="H22" s="136"/>
      <c r="I22" s="135"/>
      <c r="J22" s="135"/>
      <c r="K22" s="135"/>
      <c r="L22" s="136"/>
      <c r="M22" s="135"/>
      <c r="N22" s="135"/>
      <c r="O22" s="135"/>
      <c r="P22" s="136"/>
      <c r="Q22" s="135"/>
      <c r="R22" s="135"/>
      <c r="S22" s="135"/>
      <c r="T22" s="136"/>
      <c r="U22" s="135"/>
      <c r="V22" s="135"/>
      <c r="W22" s="135"/>
      <c r="X22" s="135"/>
      <c r="Y22" s="135"/>
      <c r="AC22" s="274"/>
    </row>
    <row r="23" spans="2:30" s="97" customFormat="1">
      <c r="B23" s="47" t="s">
        <v>244</v>
      </c>
      <c r="C23" s="137"/>
      <c r="D23" s="137"/>
      <c r="E23" s="137"/>
      <c r="F23" s="137"/>
      <c r="G23" s="137"/>
      <c r="H23" s="138"/>
      <c r="I23" s="137"/>
      <c r="J23" s="137"/>
      <c r="K23" s="137"/>
      <c r="L23" s="138"/>
      <c r="M23" s="137"/>
      <c r="N23" s="137"/>
      <c r="O23" s="137"/>
      <c r="P23" s="138"/>
      <c r="Q23" s="137"/>
      <c r="R23" s="137"/>
      <c r="S23" s="137"/>
      <c r="T23" s="138"/>
      <c r="U23" s="137"/>
      <c r="V23" s="137"/>
      <c r="W23" s="137"/>
      <c r="X23" s="137"/>
      <c r="Y23" s="137"/>
      <c r="AC23" s="274"/>
      <c r="AD23"/>
    </row>
    <row r="24" spans="2:30">
      <c r="B24" s="41" t="s">
        <v>40</v>
      </c>
      <c r="C24" s="139">
        <v>-12.899999999999999</v>
      </c>
      <c r="D24" s="139">
        <v>-14.100000000000001</v>
      </c>
      <c r="E24" s="139">
        <v>-98.6</v>
      </c>
      <c r="F24" s="139">
        <v>-722.10700000000008</v>
      </c>
      <c r="G24" s="139">
        <v>-189.38479403333326</v>
      </c>
      <c r="H24" s="140">
        <v>-117.29485</v>
      </c>
      <c r="I24" s="139">
        <v>-119.51810000000002</v>
      </c>
      <c r="J24" s="189">
        <v>-127.88637</v>
      </c>
      <c r="K24" s="189">
        <v>-145.79207</v>
      </c>
      <c r="L24" s="190">
        <v>-185.45660999999998</v>
      </c>
      <c r="M24" s="189">
        <v>-191.47722000000002</v>
      </c>
      <c r="N24" s="189">
        <v>-232.84776999999997</v>
      </c>
      <c r="O24" s="189">
        <v>-706.23099999999999</v>
      </c>
      <c r="P24" s="190">
        <v>-554.72500000000002</v>
      </c>
      <c r="Q24" s="189">
        <v>-629.19500000000005</v>
      </c>
      <c r="R24" s="189">
        <v>-740.22431000000006</v>
      </c>
      <c r="S24" s="189">
        <v>-1048</v>
      </c>
      <c r="T24" s="190">
        <v>-757</v>
      </c>
      <c r="U24" s="189">
        <v>-779</v>
      </c>
      <c r="V24" s="189">
        <v>-759</v>
      </c>
      <c r="W24" s="139">
        <v>-722</v>
      </c>
      <c r="X24" s="139">
        <v>-566.31799999999998</v>
      </c>
      <c r="Y24" s="139">
        <v>-543.60838000000001</v>
      </c>
      <c r="AC24" s="274"/>
    </row>
    <row r="25" spans="2:30">
      <c r="B25" s="41" t="s">
        <v>245</v>
      </c>
      <c r="H25" s="140">
        <v>-71.126999999999995</v>
      </c>
      <c r="I25" s="139">
        <v>-14.271000000000001</v>
      </c>
      <c r="J25" s="189">
        <v>-34.165999999999997</v>
      </c>
      <c r="K25" s="189">
        <v>-30.83</v>
      </c>
      <c r="L25" s="190">
        <v>-67.055000000000007</v>
      </c>
      <c r="M25" s="189">
        <v>-52.37</v>
      </c>
      <c r="N25" s="189">
        <v>-43.481000000000002</v>
      </c>
      <c r="O25" s="189">
        <v>-204.55099999999999</v>
      </c>
      <c r="P25" s="190">
        <v>-70.239000000000004</v>
      </c>
      <c r="Q25" s="189">
        <v>-81.44</v>
      </c>
      <c r="R25" s="189">
        <v>-116.97966999999998</v>
      </c>
      <c r="S25" s="189">
        <v>-22</v>
      </c>
      <c r="T25" s="190">
        <v>-7</v>
      </c>
      <c r="U25" s="189">
        <v>0.28999999999999998</v>
      </c>
      <c r="V25" s="189">
        <v>0.46657999999999994</v>
      </c>
      <c r="W25" s="139">
        <v>-1</v>
      </c>
      <c r="X25" s="270" t="s">
        <v>35</v>
      </c>
      <c r="Y25" s="270">
        <v>0</v>
      </c>
      <c r="AC25" s="274"/>
    </row>
    <row r="26" spans="2:30">
      <c r="B26" s="41" t="s">
        <v>246</v>
      </c>
      <c r="C26" s="139"/>
      <c r="D26" s="139"/>
      <c r="E26" s="139"/>
      <c r="F26" s="139"/>
      <c r="G26" s="139"/>
      <c r="H26" s="140">
        <v>-24.002130000000001</v>
      </c>
      <c r="I26" s="139">
        <v>-62.09169</v>
      </c>
      <c r="J26" s="189">
        <v>-34.412065000000005</v>
      </c>
      <c r="K26" s="189">
        <v>-60.534853000000012</v>
      </c>
      <c r="L26" s="190">
        <v>-971.95551099999989</v>
      </c>
      <c r="M26" s="189">
        <v>-1087.402</v>
      </c>
      <c r="N26" s="189">
        <v>-1112.751</v>
      </c>
      <c r="O26" s="189">
        <v>-1104.6610000000001</v>
      </c>
      <c r="P26" s="190">
        <v>-1106.7650000000001</v>
      </c>
      <c r="Q26" s="189">
        <v>-941.21</v>
      </c>
      <c r="R26" s="189">
        <v>-847.22523999999999</v>
      </c>
      <c r="S26" s="189">
        <v>264</v>
      </c>
      <c r="T26" s="190">
        <v>-412</v>
      </c>
      <c r="U26" s="189">
        <v>-435</v>
      </c>
      <c r="V26" s="189">
        <v>-376.60149000000001</v>
      </c>
      <c r="W26" s="139">
        <v>-800</v>
      </c>
      <c r="X26" s="139">
        <v>-1104.027</v>
      </c>
      <c r="Y26" s="139">
        <v>-103.03456</v>
      </c>
      <c r="AC26" s="274"/>
    </row>
    <row r="27" spans="2:30">
      <c r="B27" s="41" t="s">
        <v>247</v>
      </c>
      <c r="C27" s="139"/>
      <c r="D27" s="139"/>
      <c r="E27" s="139"/>
      <c r="F27" s="139"/>
      <c r="G27" s="139"/>
      <c r="H27" s="140">
        <v>0</v>
      </c>
      <c r="I27" s="139">
        <v>41.4</v>
      </c>
      <c r="J27" s="189">
        <v>0</v>
      </c>
      <c r="K27" s="189">
        <v>0</v>
      </c>
      <c r="L27" s="190">
        <v>0</v>
      </c>
      <c r="M27" s="189">
        <v>416.7</v>
      </c>
      <c r="N27" s="189">
        <v>0</v>
      </c>
      <c r="O27" s="189">
        <v>-1.2</v>
      </c>
      <c r="P27" s="190">
        <v>0</v>
      </c>
      <c r="Q27" s="189">
        <v>0</v>
      </c>
      <c r="R27" s="189">
        <v>0</v>
      </c>
      <c r="S27" s="189">
        <v>0</v>
      </c>
      <c r="T27" s="190">
        <v>3</v>
      </c>
      <c r="U27" s="189">
        <v>0</v>
      </c>
      <c r="V27" s="189">
        <v>0</v>
      </c>
      <c r="W27" s="189">
        <v>0</v>
      </c>
      <c r="X27" s="269" t="s">
        <v>35</v>
      </c>
      <c r="Y27" s="269">
        <v>0</v>
      </c>
      <c r="AC27" s="274"/>
    </row>
    <row r="28" spans="2:30">
      <c r="B28" s="1" t="s">
        <v>248</v>
      </c>
      <c r="C28" s="139"/>
      <c r="D28" s="139"/>
      <c r="E28" s="139"/>
      <c r="F28" s="139"/>
      <c r="G28" s="139"/>
      <c r="H28" s="140">
        <v>0</v>
      </c>
      <c r="I28" s="139">
        <v>0</v>
      </c>
      <c r="J28" s="189">
        <v>0</v>
      </c>
      <c r="K28" s="189">
        <v>0</v>
      </c>
      <c r="L28" s="190">
        <v>0</v>
      </c>
      <c r="M28" s="189">
        <v>-27.1</v>
      </c>
      <c r="N28" s="189">
        <v>0</v>
      </c>
      <c r="O28" s="189">
        <v>-19</v>
      </c>
      <c r="P28" s="190">
        <v>12.026</v>
      </c>
      <c r="Q28" s="189">
        <v>-7.8579999999999997</v>
      </c>
      <c r="R28" s="189">
        <v>-3.5497200000000002</v>
      </c>
      <c r="S28" s="211">
        <v>0</v>
      </c>
      <c r="T28" s="190">
        <v>0</v>
      </c>
      <c r="U28" s="189">
        <v>-14</v>
      </c>
      <c r="V28" s="189">
        <v>-2.5591199999999992</v>
      </c>
      <c r="W28" s="178">
        <v>-1</v>
      </c>
      <c r="X28" s="178">
        <v>4.3550000000000004</v>
      </c>
      <c r="Y28" s="288">
        <v>0</v>
      </c>
      <c r="AC28" s="274"/>
    </row>
    <row r="29" spans="2:30">
      <c r="B29" s="4" t="s">
        <v>195</v>
      </c>
      <c r="C29" s="51">
        <v>-12.899999999999999</v>
      </c>
      <c r="D29" s="51">
        <v>-14.100000000000001</v>
      </c>
      <c r="E29" s="51">
        <v>-98.6</v>
      </c>
      <c r="F29" s="51">
        <v>-722.10700000000008</v>
      </c>
      <c r="G29" s="51">
        <v>-189.38479403333326</v>
      </c>
      <c r="H29" s="50">
        <v>-212.42398</v>
      </c>
      <c r="I29" s="51">
        <v>-154.48079000000001</v>
      </c>
      <c r="J29" s="191">
        <v>-196.46443500000001</v>
      </c>
      <c r="K29" s="191">
        <v>-237.15692300000001</v>
      </c>
      <c r="L29" s="192">
        <v>-1224.4671209999999</v>
      </c>
      <c r="M29" s="191">
        <v>-941.64922000000013</v>
      </c>
      <c r="N29" s="191">
        <v>-1389.0797699999998</v>
      </c>
      <c r="O29" s="191">
        <v>-2035.643</v>
      </c>
      <c r="P29" s="192">
        <v>-1719.7030000000002</v>
      </c>
      <c r="Q29" s="191">
        <v>-1659.703</v>
      </c>
      <c r="R29" s="191">
        <v>-1707.97894</v>
      </c>
      <c r="S29" s="212">
        <v>-807</v>
      </c>
      <c r="T29" s="192">
        <v>-1174</v>
      </c>
      <c r="U29" s="191">
        <v>-1229</v>
      </c>
      <c r="V29" s="191">
        <v>-1138</v>
      </c>
      <c r="W29" s="58">
        <v>-1525</v>
      </c>
      <c r="X29" s="58">
        <v>-1665.99</v>
      </c>
      <c r="Y29" s="58">
        <v>-646.64293999999995</v>
      </c>
      <c r="AC29" s="274"/>
    </row>
    <row r="30" spans="2:30">
      <c r="B30" s="1"/>
      <c r="C30" s="58"/>
      <c r="D30" s="58"/>
      <c r="E30" s="58"/>
      <c r="F30" s="58"/>
      <c r="G30" s="58"/>
      <c r="H30" s="59"/>
      <c r="I30" s="58"/>
      <c r="J30" s="58"/>
      <c r="K30" s="58"/>
      <c r="L30" s="59"/>
      <c r="M30" s="58"/>
      <c r="N30" s="58"/>
      <c r="O30" s="58"/>
      <c r="P30" s="59"/>
      <c r="Q30" s="58"/>
      <c r="R30" s="58"/>
      <c r="S30" s="58"/>
      <c r="T30" s="59"/>
      <c r="U30" s="58"/>
      <c r="V30" s="58"/>
      <c r="W30" s="58"/>
      <c r="X30" s="58"/>
      <c r="Y30" s="58"/>
      <c r="AC30" s="274"/>
    </row>
    <row r="31" spans="2:30">
      <c r="B31" s="2" t="s">
        <v>249</v>
      </c>
      <c r="C31" s="46"/>
      <c r="D31" s="46"/>
      <c r="E31" s="46"/>
      <c r="F31" s="46"/>
      <c r="G31" s="46"/>
      <c r="H31" s="100"/>
      <c r="I31" s="46"/>
      <c r="J31" s="46"/>
      <c r="K31" s="46"/>
      <c r="L31" s="100"/>
      <c r="M31" s="46"/>
      <c r="N31" s="46"/>
      <c r="O31" s="46"/>
      <c r="P31" s="100"/>
      <c r="Q31" s="46"/>
      <c r="R31" s="46"/>
      <c r="S31" s="46"/>
      <c r="T31" s="100"/>
      <c r="U31" s="46"/>
      <c r="V31" s="46"/>
      <c r="W31" s="46"/>
      <c r="X31" s="46"/>
      <c r="Y31" s="46"/>
      <c r="AC31" s="274"/>
    </row>
    <row r="32" spans="2:30">
      <c r="B32" s="1" t="s">
        <v>250</v>
      </c>
      <c r="C32" s="44">
        <v>98</v>
      </c>
      <c r="D32" s="44">
        <v>212</v>
      </c>
      <c r="E32" s="44">
        <v>528</v>
      </c>
      <c r="F32" s="44">
        <v>732</v>
      </c>
      <c r="G32" s="44">
        <v>193</v>
      </c>
      <c r="H32" s="48">
        <v>209</v>
      </c>
      <c r="I32" s="44">
        <v>172</v>
      </c>
      <c r="J32" s="44">
        <v>150</v>
      </c>
      <c r="K32" s="44">
        <v>166</v>
      </c>
      <c r="L32" s="48">
        <v>301</v>
      </c>
      <c r="M32" s="44">
        <v>323</v>
      </c>
      <c r="N32" s="44">
        <v>329</v>
      </c>
      <c r="O32" s="44">
        <v>280</v>
      </c>
      <c r="P32" s="48">
        <v>247.90003000000002</v>
      </c>
      <c r="Q32" s="44">
        <v>408.32670000000019</v>
      </c>
      <c r="R32" s="44">
        <v>399.05267999999995</v>
      </c>
      <c r="S32" s="44">
        <v>236</v>
      </c>
      <c r="T32" s="48">
        <v>298.92914000000013</v>
      </c>
      <c r="U32" s="44">
        <v>312</v>
      </c>
      <c r="V32" s="44">
        <v>240.40164000000013</v>
      </c>
      <c r="W32" s="44">
        <v>279.63670000000019</v>
      </c>
      <c r="X32" s="44">
        <v>205.79938999999999</v>
      </c>
      <c r="Y32" s="44">
        <v>135.60256000000001</v>
      </c>
      <c r="AA32" s="44"/>
      <c r="AC32" s="274"/>
    </row>
    <row r="33" spans="2:30">
      <c r="B33" s="1" t="s">
        <v>251</v>
      </c>
      <c r="C33" s="44">
        <v>36</v>
      </c>
      <c r="D33" s="44">
        <v>80</v>
      </c>
      <c r="E33" s="44">
        <v>359</v>
      </c>
      <c r="F33" s="44">
        <v>645</v>
      </c>
      <c r="G33" s="44">
        <v>224</v>
      </c>
      <c r="H33" s="48">
        <v>248</v>
      </c>
      <c r="I33" s="44">
        <v>273</v>
      </c>
      <c r="J33" s="44">
        <v>372</v>
      </c>
      <c r="K33" s="44">
        <v>398</v>
      </c>
      <c r="L33" s="48">
        <v>469</v>
      </c>
      <c r="M33" s="44">
        <v>558</v>
      </c>
      <c r="N33" s="44">
        <v>596</v>
      </c>
      <c r="O33" s="44">
        <v>670</v>
      </c>
      <c r="P33" s="48">
        <v>866.15473999999995</v>
      </c>
      <c r="Q33" s="44">
        <v>1096.5698799999998</v>
      </c>
      <c r="R33" s="44">
        <v>1351.3339699999999</v>
      </c>
      <c r="S33" s="44">
        <v>1474</v>
      </c>
      <c r="T33" s="48">
        <v>1457.6436699999999</v>
      </c>
      <c r="U33" s="44">
        <v>1437</v>
      </c>
      <c r="V33" s="44">
        <v>1302.68506</v>
      </c>
      <c r="W33" s="44">
        <v>1153.2962399999999</v>
      </c>
      <c r="X33" s="44">
        <v>773.92978000000005</v>
      </c>
      <c r="Y33" s="44">
        <v>731.0177799999999</v>
      </c>
      <c r="AC33" s="274"/>
    </row>
    <row r="34" spans="2:30">
      <c r="B34" s="171" t="s">
        <v>252</v>
      </c>
      <c r="C34" s="58">
        <v>134</v>
      </c>
      <c r="D34" s="58">
        <v>292</v>
      </c>
      <c r="E34" s="58">
        <v>887</v>
      </c>
      <c r="F34" s="58">
        <v>1377</v>
      </c>
      <c r="G34" s="58">
        <v>417</v>
      </c>
      <c r="H34" s="59">
        <v>457</v>
      </c>
      <c r="I34" s="58">
        <v>445</v>
      </c>
      <c r="J34" s="58">
        <v>522</v>
      </c>
      <c r="K34" s="58">
        <v>564</v>
      </c>
      <c r="L34" s="59">
        <v>770</v>
      </c>
      <c r="M34" s="58">
        <v>881</v>
      </c>
      <c r="N34" s="58">
        <v>925</v>
      </c>
      <c r="O34" s="58">
        <v>950</v>
      </c>
      <c r="P34" s="59">
        <v>1114.05477</v>
      </c>
      <c r="Q34" s="58">
        <v>1504.8965800000001</v>
      </c>
      <c r="R34" s="58">
        <v>1750.3866499999999</v>
      </c>
      <c r="S34" s="58">
        <v>1710</v>
      </c>
      <c r="T34" s="59">
        <v>1756.5728100000001</v>
      </c>
      <c r="U34" s="58">
        <v>1749</v>
      </c>
      <c r="V34" s="58">
        <v>1543.0867000000001</v>
      </c>
      <c r="W34" s="58">
        <v>1432.9329400000001</v>
      </c>
      <c r="X34" s="58">
        <v>979.72916999999995</v>
      </c>
      <c r="Y34" s="58">
        <v>866.62033999999983</v>
      </c>
      <c r="Z34" s="44"/>
      <c r="AA34" s="44"/>
      <c r="AB34" s="44"/>
      <c r="AC34" s="274"/>
    </row>
    <row r="35" spans="2:30">
      <c r="B35" s="1" t="s">
        <v>253</v>
      </c>
      <c r="C35" s="44">
        <v>23</v>
      </c>
      <c r="D35" s="44">
        <v>15</v>
      </c>
      <c r="E35" s="44">
        <v>123</v>
      </c>
      <c r="F35" s="44">
        <v>138</v>
      </c>
      <c r="G35" s="44">
        <v>48</v>
      </c>
      <c r="H35" s="48">
        <v>41</v>
      </c>
      <c r="I35" s="44">
        <v>39</v>
      </c>
      <c r="J35" s="44">
        <v>35</v>
      </c>
      <c r="K35" s="44">
        <v>36</v>
      </c>
      <c r="L35" s="48">
        <v>58</v>
      </c>
      <c r="M35" s="44">
        <v>35</v>
      </c>
      <c r="N35" s="44">
        <v>44</v>
      </c>
      <c r="O35" s="44">
        <v>53</v>
      </c>
      <c r="P35" s="48">
        <v>90.177790000000002</v>
      </c>
      <c r="Q35" s="44">
        <v>67.430929999999989</v>
      </c>
      <c r="R35" s="44">
        <v>114</v>
      </c>
      <c r="S35" s="44">
        <v>145</v>
      </c>
      <c r="T35" s="48">
        <v>154.68553999999997</v>
      </c>
      <c r="U35" s="44">
        <v>168</v>
      </c>
      <c r="V35" s="44">
        <v>138.23618999999999</v>
      </c>
      <c r="W35" s="44">
        <v>112.86718</v>
      </c>
      <c r="X35" s="44">
        <v>72.828720000000004</v>
      </c>
      <c r="Y35" s="44">
        <v>82.60290000000002</v>
      </c>
      <c r="Z35" s="44"/>
      <c r="AA35" s="44"/>
      <c r="AB35" s="44"/>
      <c r="AC35" s="274"/>
    </row>
    <row r="36" spans="2:30">
      <c r="B36" s="1" t="s">
        <v>254</v>
      </c>
      <c r="C36" s="44" t="s">
        <v>35</v>
      </c>
      <c r="D36" s="44" t="s">
        <v>35</v>
      </c>
      <c r="E36" s="44" t="s">
        <v>35</v>
      </c>
      <c r="F36" s="44" t="s">
        <v>35</v>
      </c>
      <c r="G36" s="44" t="s">
        <v>35</v>
      </c>
      <c r="H36" s="48">
        <v>16</v>
      </c>
      <c r="I36" s="44">
        <v>13</v>
      </c>
      <c r="J36" s="44">
        <v>26</v>
      </c>
      <c r="K36" s="44">
        <v>16</v>
      </c>
      <c r="L36" s="48">
        <v>52</v>
      </c>
      <c r="M36" s="44">
        <v>99</v>
      </c>
      <c r="N36" s="44">
        <v>91</v>
      </c>
      <c r="O36" s="44">
        <v>102</v>
      </c>
      <c r="P36" s="48">
        <v>98.560029999999998</v>
      </c>
      <c r="Q36" s="44">
        <v>125.28998000000001</v>
      </c>
      <c r="R36" s="44">
        <v>98.269470000000013</v>
      </c>
      <c r="S36" s="203">
        <v>178.19180999999995</v>
      </c>
      <c r="T36" s="48">
        <v>102.60169999999999</v>
      </c>
      <c r="U36" s="44">
        <v>90.942980000000006</v>
      </c>
      <c r="V36" s="44">
        <v>67.191549999999992</v>
      </c>
      <c r="W36" s="44">
        <v>55.370570000000008</v>
      </c>
      <c r="X36" s="44">
        <v>72.714759999999998</v>
      </c>
      <c r="Y36" s="44">
        <v>45.900719999999993</v>
      </c>
      <c r="AC36" s="274"/>
    </row>
    <row r="37" spans="2:30">
      <c r="B37" s="4" t="s">
        <v>195</v>
      </c>
      <c r="C37" s="51">
        <v>157</v>
      </c>
      <c r="D37" s="51">
        <v>306</v>
      </c>
      <c r="E37" s="51">
        <v>1010</v>
      </c>
      <c r="F37" s="51">
        <v>1515</v>
      </c>
      <c r="G37" s="51">
        <v>465</v>
      </c>
      <c r="H37" s="50">
        <v>514</v>
      </c>
      <c r="I37" s="51">
        <v>497</v>
      </c>
      <c r="J37" s="51">
        <v>583</v>
      </c>
      <c r="K37" s="51">
        <v>616</v>
      </c>
      <c r="L37" s="50">
        <v>880</v>
      </c>
      <c r="M37" s="51">
        <v>1015</v>
      </c>
      <c r="N37" s="51">
        <v>1060</v>
      </c>
      <c r="O37" s="51">
        <v>1105</v>
      </c>
      <c r="P37" s="50">
        <v>1302.79259</v>
      </c>
      <c r="Q37" s="51">
        <v>1697.6174900000001</v>
      </c>
      <c r="R37" s="51">
        <v>1961.5033099999998</v>
      </c>
      <c r="S37" s="58">
        <v>2033.19181</v>
      </c>
      <c r="T37" s="50">
        <v>2013.86005</v>
      </c>
      <c r="U37" s="51">
        <v>2007.94298</v>
      </c>
      <c r="V37" s="51">
        <v>1748.5144400000001</v>
      </c>
      <c r="W37" s="51">
        <v>1601.1706900000001</v>
      </c>
      <c r="X37" s="51">
        <v>1125.2726500000001</v>
      </c>
      <c r="Y37" s="51">
        <v>995.1239599999999</v>
      </c>
      <c r="AC37" s="274"/>
    </row>
    <row r="38" spans="2:30">
      <c r="B38" s="2"/>
      <c r="C38" s="58"/>
      <c r="D38" s="58"/>
      <c r="E38" s="58"/>
      <c r="F38" s="58"/>
      <c r="G38" s="58"/>
      <c r="H38" s="59"/>
      <c r="I38" s="58"/>
      <c r="J38" s="58"/>
      <c r="K38" s="58"/>
      <c r="L38" s="59"/>
      <c r="M38" s="58"/>
      <c r="N38" s="58"/>
      <c r="O38" s="58"/>
      <c r="P38" s="59"/>
      <c r="Q38" s="58"/>
      <c r="R38" s="58"/>
      <c r="S38" s="58"/>
      <c r="T38" s="59"/>
      <c r="U38" s="58" t="s">
        <v>62</v>
      </c>
      <c r="V38" s="58"/>
      <c r="W38" s="58"/>
      <c r="X38" s="58"/>
      <c r="Y38" s="58"/>
      <c r="AC38" s="274"/>
    </row>
    <row r="39" spans="2:30" s="97" customFormat="1">
      <c r="B39" s="2" t="s">
        <v>255</v>
      </c>
      <c r="C39" s="98"/>
      <c r="D39" s="98"/>
      <c r="E39" s="98"/>
      <c r="F39" s="98"/>
      <c r="G39" s="98"/>
      <c r="H39" s="101"/>
      <c r="I39" s="98"/>
      <c r="J39" s="98"/>
      <c r="K39" s="98"/>
      <c r="L39" s="101"/>
      <c r="M39" s="98"/>
      <c r="N39" s="98"/>
      <c r="O39" s="98"/>
      <c r="P39" s="101"/>
      <c r="Q39" s="98"/>
      <c r="R39" s="98"/>
      <c r="S39" s="98"/>
      <c r="T39" s="101"/>
      <c r="U39" s="98"/>
      <c r="V39" s="98"/>
      <c r="W39" s="98"/>
      <c r="X39" s="98"/>
      <c r="Y39" s="98"/>
      <c r="AC39" s="274"/>
      <c r="AD39"/>
    </row>
    <row r="40" spans="2:30">
      <c r="B40" s="142" t="s">
        <v>256</v>
      </c>
      <c r="C40" s="44" t="s">
        <v>35</v>
      </c>
      <c r="D40" s="44">
        <v>176</v>
      </c>
      <c r="E40" s="44">
        <v>383</v>
      </c>
      <c r="F40" s="44">
        <v>644</v>
      </c>
      <c r="G40" s="44">
        <v>165</v>
      </c>
      <c r="H40" s="48">
        <v>253</v>
      </c>
      <c r="I40" s="44">
        <v>311</v>
      </c>
      <c r="J40" s="44">
        <v>156</v>
      </c>
      <c r="K40" s="44">
        <v>117</v>
      </c>
      <c r="L40" s="48">
        <v>298</v>
      </c>
      <c r="M40" s="44">
        <v>281</v>
      </c>
      <c r="N40" s="44">
        <v>377</v>
      </c>
      <c r="O40" s="44">
        <v>262</v>
      </c>
      <c r="P40" s="48">
        <v>545</v>
      </c>
      <c r="Q40" s="44">
        <v>1671</v>
      </c>
      <c r="R40" s="44">
        <v>531</v>
      </c>
      <c r="S40" s="44">
        <v>501</v>
      </c>
      <c r="T40" s="48">
        <v>802.77435999999909</v>
      </c>
      <c r="U40" s="44">
        <v>1120</v>
      </c>
      <c r="V40" s="44">
        <v>780</v>
      </c>
      <c r="W40" s="44">
        <v>718</v>
      </c>
      <c r="X40" s="44">
        <v>336</v>
      </c>
      <c r="Y40" s="44">
        <v>454.71169999999984</v>
      </c>
      <c r="AC40" s="274"/>
    </row>
    <row r="41" spans="2:30">
      <c r="B41" s="2"/>
      <c r="C41" s="46"/>
      <c r="D41" s="46"/>
      <c r="E41" s="46"/>
      <c r="F41" s="46"/>
      <c r="G41" s="46"/>
      <c r="H41" s="100"/>
      <c r="I41" s="46"/>
      <c r="J41" s="46"/>
      <c r="K41" s="46"/>
      <c r="L41" s="100"/>
      <c r="M41" s="46"/>
      <c r="N41" s="46"/>
      <c r="O41" s="46"/>
      <c r="P41" s="100"/>
      <c r="Q41" s="46"/>
      <c r="R41" s="46"/>
      <c r="S41" s="46"/>
      <c r="T41" s="100"/>
      <c r="U41" s="46"/>
      <c r="V41" s="46"/>
      <c r="W41" s="46"/>
      <c r="X41" s="46"/>
      <c r="Y41" s="46"/>
      <c r="AC41" s="274"/>
    </row>
    <row r="42" spans="2:30" s="97" customFormat="1">
      <c r="B42" s="9" t="s">
        <v>257</v>
      </c>
      <c r="C42" s="99"/>
      <c r="D42" s="99"/>
      <c r="E42" s="99"/>
      <c r="F42" s="99"/>
      <c r="G42" s="99"/>
      <c r="H42" s="102"/>
      <c r="I42" s="99"/>
      <c r="J42" s="99"/>
      <c r="K42" s="99"/>
      <c r="L42" s="102"/>
      <c r="M42" s="99"/>
      <c r="N42" s="99"/>
      <c r="O42" s="99"/>
      <c r="P42" s="102"/>
      <c r="Q42" s="99"/>
      <c r="R42" s="99"/>
      <c r="S42" s="180"/>
      <c r="T42" s="102"/>
      <c r="U42" s="99"/>
      <c r="V42" s="99"/>
      <c r="W42" s="180"/>
      <c r="X42" s="180"/>
      <c r="Y42" s="180"/>
      <c r="AC42" s="274"/>
      <c r="AD42"/>
    </row>
    <row r="43" spans="2:30">
      <c r="B43" s="2" t="s">
        <v>258</v>
      </c>
      <c r="C43" s="96"/>
      <c r="D43" s="96"/>
      <c r="E43" s="96"/>
      <c r="F43" s="96"/>
      <c r="G43" s="96"/>
      <c r="H43" s="103"/>
      <c r="I43" s="96"/>
      <c r="J43" s="96"/>
      <c r="K43" s="96"/>
      <c r="L43" s="103"/>
      <c r="M43" s="96"/>
      <c r="N43" s="96"/>
      <c r="O43" s="96"/>
      <c r="P43" s="103"/>
      <c r="Q43" s="96"/>
      <c r="R43" s="96"/>
      <c r="S43" s="96"/>
      <c r="T43" s="103"/>
      <c r="U43" s="96"/>
      <c r="V43" s="96"/>
      <c r="W43" s="96"/>
      <c r="X43" s="96"/>
      <c r="Y43" s="96"/>
      <c r="AC43" s="274"/>
    </row>
    <row r="44" spans="2:30">
      <c r="B44" s="1" t="s">
        <v>259</v>
      </c>
      <c r="C44" s="44" t="s">
        <v>35</v>
      </c>
      <c r="D44" s="44" t="s">
        <v>35</v>
      </c>
      <c r="E44" s="44" t="s">
        <v>35</v>
      </c>
      <c r="F44" s="44" t="s">
        <v>35</v>
      </c>
      <c r="G44" s="44">
        <v>43</v>
      </c>
      <c r="H44" s="48">
        <v>52</v>
      </c>
      <c r="I44" s="44">
        <v>53</v>
      </c>
      <c r="J44" s="44">
        <v>61</v>
      </c>
      <c r="K44" s="44">
        <v>53</v>
      </c>
      <c r="L44" s="48">
        <v>56</v>
      </c>
      <c r="M44" s="44">
        <v>67</v>
      </c>
      <c r="N44" s="44">
        <v>67</v>
      </c>
      <c r="O44" s="44">
        <v>64</v>
      </c>
      <c r="P44" s="48">
        <v>55</v>
      </c>
      <c r="Q44" s="44">
        <v>61</v>
      </c>
      <c r="R44" s="44">
        <v>62</v>
      </c>
      <c r="S44" s="44">
        <v>56</v>
      </c>
      <c r="T44" s="48">
        <v>62</v>
      </c>
      <c r="U44" s="44">
        <v>63</v>
      </c>
      <c r="V44" s="44">
        <v>55</v>
      </c>
      <c r="W44" s="44">
        <v>43</v>
      </c>
      <c r="X44" s="44">
        <v>34</v>
      </c>
      <c r="Y44" s="44">
        <v>46</v>
      </c>
      <c r="AC44" s="274"/>
    </row>
    <row r="45" spans="2:30">
      <c r="B45" s="1" t="s">
        <v>260</v>
      </c>
      <c r="C45" s="44" t="s">
        <v>35</v>
      </c>
      <c r="D45" s="44" t="s">
        <v>35</v>
      </c>
      <c r="E45" s="44" t="s">
        <v>35</v>
      </c>
      <c r="F45" s="44" t="s">
        <v>35</v>
      </c>
      <c r="G45" s="44">
        <v>60</v>
      </c>
      <c r="H45" s="48">
        <v>73</v>
      </c>
      <c r="I45" s="44">
        <v>82</v>
      </c>
      <c r="J45" s="44">
        <v>89</v>
      </c>
      <c r="K45" s="44">
        <v>107</v>
      </c>
      <c r="L45" s="48">
        <v>124</v>
      </c>
      <c r="M45" s="44">
        <v>130</v>
      </c>
      <c r="N45" s="44">
        <v>149</v>
      </c>
      <c r="O45" s="44">
        <v>159</v>
      </c>
      <c r="P45" s="48">
        <v>167</v>
      </c>
      <c r="Q45" s="44">
        <v>173</v>
      </c>
      <c r="R45" s="44">
        <v>162</v>
      </c>
      <c r="S45" s="179">
        <v>165</v>
      </c>
      <c r="T45" s="48">
        <v>153</v>
      </c>
      <c r="U45" s="44">
        <v>138</v>
      </c>
      <c r="V45" s="44">
        <v>124</v>
      </c>
      <c r="W45" s="179">
        <v>98</v>
      </c>
      <c r="X45" s="179">
        <v>93</v>
      </c>
      <c r="Y45" s="179">
        <v>82</v>
      </c>
      <c r="AC45" s="274"/>
    </row>
    <row r="46" spans="2:30">
      <c r="B46" s="4" t="s">
        <v>195</v>
      </c>
      <c r="C46" s="64" t="s">
        <v>35</v>
      </c>
      <c r="D46" s="64" t="s">
        <v>35</v>
      </c>
      <c r="E46" s="64" t="s">
        <v>35</v>
      </c>
      <c r="F46" s="64" t="s">
        <v>35</v>
      </c>
      <c r="G46" s="51">
        <v>103</v>
      </c>
      <c r="H46" s="50">
        <v>125</v>
      </c>
      <c r="I46" s="51">
        <v>135</v>
      </c>
      <c r="J46" s="51">
        <v>150</v>
      </c>
      <c r="K46" s="51">
        <v>160</v>
      </c>
      <c r="L46" s="50">
        <v>180</v>
      </c>
      <c r="M46" s="51">
        <v>197</v>
      </c>
      <c r="N46" s="51">
        <v>216</v>
      </c>
      <c r="O46" s="51">
        <v>223</v>
      </c>
      <c r="P46" s="50">
        <v>222</v>
      </c>
      <c r="Q46" s="51">
        <v>234</v>
      </c>
      <c r="R46" s="51">
        <v>224</v>
      </c>
      <c r="S46" s="58">
        <v>221</v>
      </c>
      <c r="T46" s="50">
        <v>215</v>
      </c>
      <c r="U46" s="51">
        <v>201</v>
      </c>
      <c r="V46" s="51">
        <v>179</v>
      </c>
      <c r="W46" s="58">
        <v>141</v>
      </c>
      <c r="X46" s="58">
        <v>127</v>
      </c>
      <c r="Y46" s="58">
        <v>128</v>
      </c>
      <c r="AC46" s="274"/>
    </row>
    <row r="47" spans="2:30">
      <c r="B47" s="2"/>
      <c r="C47" s="58"/>
      <c r="D47" s="58"/>
      <c r="E47" s="58"/>
      <c r="F47" s="58"/>
      <c r="G47" s="58"/>
      <c r="H47" s="59"/>
      <c r="I47" s="58"/>
      <c r="J47" s="58"/>
      <c r="K47" s="58"/>
      <c r="L47" s="59"/>
      <c r="M47" s="58"/>
      <c r="N47" s="58"/>
      <c r="O47" s="58"/>
      <c r="P47" s="59"/>
      <c r="Q47" s="58"/>
      <c r="R47" s="58"/>
      <c r="S47" s="58"/>
      <c r="T47" s="59"/>
      <c r="U47" s="58"/>
      <c r="V47" s="58"/>
      <c r="W47" s="58"/>
      <c r="X47" s="58"/>
      <c r="Y47" s="58"/>
      <c r="AC47" s="274"/>
    </row>
    <row r="48" spans="2:30">
      <c r="B48" s="2" t="s">
        <v>261</v>
      </c>
      <c r="C48" s="44"/>
      <c r="D48" s="44"/>
      <c r="E48" s="44"/>
      <c r="F48" s="44"/>
      <c r="G48" s="44"/>
      <c r="H48" s="48"/>
      <c r="I48" s="44"/>
      <c r="J48" s="44"/>
      <c r="K48" s="44"/>
      <c r="L48" s="48"/>
      <c r="M48" s="44"/>
      <c r="N48" s="44"/>
      <c r="O48" s="44"/>
      <c r="P48" s="48"/>
      <c r="Q48" s="44"/>
      <c r="R48" s="44"/>
      <c r="S48" s="44"/>
      <c r="T48" s="48"/>
      <c r="U48" s="44"/>
      <c r="V48" s="44"/>
      <c r="W48" s="44"/>
      <c r="X48" s="44"/>
      <c r="Y48" s="44"/>
      <c r="AC48" s="274"/>
    </row>
    <row r="49" spans="2:29">
      <c r="B49" s="74" t="s">
        <v>262</v>
      </c>
      <c r="C49" s="44" t="s">
        <v>35</v>
      </c>
      <c r="D49" s="44" t="s">
        <v>35</v>
      </c>
      <c r="E49" s="44" t="s">
        <v>35</v>
      </c>
      <c r="F49" s="44" t="s">
        <v>35</v>
      </c>
      <c r="G49" s="44">
        <v>1359</v>
      </c>
      <c r="H49" s="48">
        <v>2076.1099999999997</v>
      </c>
      <c r="I49" s="44">
        <v>2551.46</v>
      </c>
      <c r="J49" s="44">
        <v>3673</v>
      </c>
      <c r="K49" s="44">
        <v>4036</v>
      </c>
      <c r="L49" s="48">
        <v>5107</v>
      </c>
      <c r="M49" s="44">
        <v>6141</v>
      </c>
      <c r="N49" s="44">
        <v>6473</v>
      </c>
      <c r="O49" s="44">
        <v>7240</v>
      </c>
      <c r="P49" s="48">
        <v>8025</v>
      </c>
      <c r="Q49" s="44">
        <v>9380</v>
      </c>
      <c r="R49" s="44">
        <v>9639</v>
      </c>
      <c r="S49" s="44">
        <v>9971</v>
      </c>
      <c r="T49" s="48">
        <v>10014</v>
      </c>
      <c r="U49" s="44">
        <v>9503</v>
      </c>
      <c r="V49" s="44">
        <v>9143</v>
      </c>
      <c r="W49" s="44">
        <v>6312</v>
      </c>
      <c r="X49" s="44">
        <v>5631</v>
      </c>
      <c r="Y49" s="44">
        <v>5437</v>
      </c>
      <c r="AA49" s="77"/>
      <c r="AC49" s="274"/>
    </row>
    <row r="50" spans="2:29">
      <c r="B50" s="74" t="s">
        <v>263</v>
      </c>
      <c r="C50" s="44" t="s">
        <v>35</v>
      </c>
      <c r="D50" s="44" t="s">
        <v>35</v>
      </c>
      <c r="E50" s="44" t="s">
        <v>35</v>
      </c>
      <c r="F50" s="44" t="s">
        <v>35</v>
      </c>
      <c r="G50" s="44">
        <v>1006</v>
      </c>
      <c r="H50" s="48">
        <v>1109</v>
      </c>
      <c r="I50" s="44">
        <v>1042</v>
      </c>
      <c r="J50" s="44">
        <v>963</v>
      </c>
      <c r="K50" s="44">
        <v>1079</v>
      </c>
      <c r="L50" s="48">
        <v>1280</v>
      </c>
      <c r="M50" s="44">
        <v>1329</v>
      </c>
      <c r="N50" s="44">
        <v>1351</v>
      </c>
      <c r="O50" s="44">
        <v>1346</v>
      </c>
      <c r="P50" s="48">
        <v>1411</v>
      </c>
      <c r="Q50" s="44">
        <v>1519</v>
      </c>
      <c r="R50" s="44">
        <v>1513</v>
      </c>
      <c r="S50" s="44">
        <v>1455</v>
      </c>
      <c r="T50" s="48">
        <v>1342</v>
      </c>
      <c r="U50" s="44">
        <v>1151</v>
      </c>
      <c r="V50" s="44">
        <v>1078</v>
      </c>
      <c r="W50" s="44">
        <v>1387</v>
      </c>
      <c r="X50" s="44">
        <v>1028</v>
      </c>
      <c r="Y50" s="44">
        <v>813</v>
      </c>
      <c r="AA50" s="77"/>
      <c r="AC50" s="274"/>
    </row>
    <row r="51" spans="2:29">
      <c r="B51" s="74" t="s">
        <v>264</v>
      </c>
      <c r="C51" s="44" t="s">
        <v>35</v>
      </c>
      <c r="D51" s="44" t="s">
        <v>35</v>
      </c>
      <c r="E51" s="44" t="s">
        <v>35</v>
      </c>
      <c r="F51" s="44" t="s">
        <v>35</v>
      </c>
      <c r="G51" s="44">
        <v>744</v>
      </c>
      <c r="H51" s="48">
        <v>789.79</v>
      </c>
      <c r="I51" s="44">
        <v>851.4</v>
      </c>
      <c r="J51" s="44">
        <v>1094</v>
      </c>
      <c r="K51" s="44">
        <v>1210</v>
      </c>
      <c r="L51" s="48">
        <v>1499</v>
      </c>
      <c r="M51" s="44">
        <v>1594</v>
      </c>
      <c r="N51" s="44">
        <v>1700</v>
      </c>
      <c r="O51" s="44">
        <v>4174</v>
      </c>
      <c r="P51" s="48">
        <v>4441</v>
      </c>
      <c r="Q51" s="44">
        <v>4832</v>
      </c>
      <c r="R51" s="44">
        <v>5091</v>
      </c>
      <c r="S51" s="179">
        <v>5175</v>
      </c>
      <c r="T51" s="48">
        <v>5249</v>
      </c>
      <c r="U51" s="44">
        <v>5047</v>
      </c>
      <c r="V51" s="44">
        <v>4997</v>
      </c>
      <c r="W51" s="179">
        <v>4370</v>
      </c>
      <c r="X51" s="179">
        <v>4185</v>
      </c>
      <c r="Y51" s="179">
        <v>4200</v>
      </c>
      <c r="AA51" s="77"/>
      <c r="AC51" s="274"/>
    </row>
    <row r="52" spans="2:29">
      <c r="B52" s="105" t="s">
        <v>195</v>
      </c>
      <c r="C52" s="64" t="s">
        <v>35</v>
      </c>
      <c r="D52" s="64" t="s">
        <v>35</v>
      </c>
      <c r="E52" s="64" t="s">
        <v>35</v>
      </c>
      <c r="F52" s="64" t="s">
        <v>35</v>
      </c>
      <c r="G52" s="51">
        <v>3109</v>
      </c>
      <c r="H52" s="50">
        <v>3974.8999999999996</v>
      </c>
      <c r="I52" s="51">
        <v>4444.8599999999997</v>
      </c>
      <c r="J52" s="51">
        <v>5730</v>
      </c>
      <c r="K52" s="51">
        <v>6325</v>
      </c>
      <c r="L52" s="50">
        <v>7886</v>
      </c>
      <c r="M52" s="51">
        <v>9064</v>
      </c>
      <c r="N52" s="51">
        <v>9524</v>
      </c>
      <c r="O52" s="51">
        <v>12760</v>
      </c>
      <c r="P52" s="50">
        <v>13877</v>
      </c>
      <c r="Q52" s="51">
        <v>15731</v>
      </c>
      <c r="R52" s="51">
        <v>16243</v>
      </c>
      <c r="S52" s="58">
        <v>16601</v>
      </c>
      <c r="T52" s="50">
        <v>16605</v>
      </c>
      <c r="U52" s="51">
        <v>15701</v>
      </c>
      <c r="V52" s="51">
        <v>15218</v>
      </c>
      <c r="W52" s="58">
        <v>12069</v>
      </c>
      <c r="X52" s="58">
        <v>10844</v>
      </c>
      <c r="Y52" s="58">
        <v>10450</v>
      </c>
      <c r="AA52" s="77"/>
      <c r="AC52" s="274"/>
    </row>
    <row r="53" spans="2:29">
      <c r="B53" s="73"/>
      <c r="C53" s="46"/>
      <c r="D53" s="46"/>
      <c r="E53" s="46"/>
      <c r="F53" s="46"/>
      <c r="G53" s="46"/>
      <c r="H53" s="100"/>
      <c r="I53" s="46"/>
      <c r="J53" s="46"/>
      <c r="K53" s="46"/>
      <c r="L53" s="100"/>
      <c r="M53" s="46"/>
      <c r="N53" s="46"/>
      <c r="O53" s="46"/>
      <c r="P53" s="100"/>
      <c r="Q53" s="46"/>
      <c r="R53" s="46"/>
      <c r="S53" s="46"/>
      <c r="T53" s="100"/>
      <c r="U53" s="46"/>
      <c r="V53" s="46"/>
      <c r="W53" s="46"/>
      <c r="X53" s="46"/>
      <c r="Y53" s="46"/>
      <c r="AC53" s="274"/>
    </row>
    <row r="54" spans="2:29">
      <c r="B54" s="73" t="s">
        <v>265</v>
      </c>
      <c r="C54" s="46"/>
      <c r="D54" s="46"/>
      <c r="E54" s="46"/>
      <c r="F54" s="46"/>
      <c r="G54" s="46"/>
      <c r="H54" s="100"/>
      <c r="I54" s="46"/>
      <c r="J54" s="46"/>
      <c r="K54" s="46"/>
      <c r="L54" s="100"/>
      <c r="M54" s="46"/>
      <c r="N54" s="46"/>
      <c r="O54" s="46"/>
      <c r="P54" s="100"/>
      <c r="Q54" s="46"/>
      <c r="R54" s="46"/>
      <c r="S54" s="46"/>
      <c r="T54" s="100"/>
      <c r="U54" s="46"/>
      <c r="V54" s="46"/>
      <c r="W54" s="46"/>
      <c r="X54" s="46"/>
      <c r="Y54" s="46"/>
      <c r="AC54" s="274"/>
    </row>
    <row r="55" spans="2:29">
      <c r="B55" s="74" t="s">
        <v>266</v>
      </c>
      <c r="C55" s="44" t="s">
        <v>35</v>
      </c>
      <c r="D55" s="44" t="s">
        <v>35</v>
      </c>
      <c r="E55" s="44" t="s">
        <v>35</v>
      </c>
      <c r="F55" s="44" t="s">
        <v>35</v>
      </c>
      <c r="G55" s="44">
        <v>58</v>
      </c>
      <c r="H55" s="48">
        <v>55</v>
      </c>
      <c r="I55" s="44">
        <v>56</v>
      </c>
      <c r="J55" s="44">
        <v>57</v>
      </c>
      <c r="K55" s="44">
        <v>66</v>
      </c>
      <c r="L55" s="48">
        <v>67</v>
      </c>
      <c r="M55" s="44">
        <v>69</v>
      </c>
      <c r="N55" s="44">
        <v>66</v>
      </c>
      <c r="O55" s="44">
        <v>63</v>
      </c>
      <c r="P55" s="48">
        <v>63</v>
      </c>
      <c r="Q55" s="44">
        <v>60</v>
      </c>
      <c r="R55" s="44">
        <v>59</v>
      </c>
      <c r="S55" s="44">
        <v>56</v>
      </c>
      <c r="T55" s="48">
        <v>59</v>
      </c>
      <c r="U55" s="44">
        <v>53</v>
      </c>
      <c r="V55" s="44">
        <v>50</v>
      </c>
      <c r="W55" s="44">
        <v>41</v>
      </c>
      <c r="X55" s="44">
        <v>37</v>
      </c>
      <c r="Y55" s="44">
        <v>26</v>
      </c>
      <c r="AC55" s="274"/>
    </row>
    <row r="56" spans="2:29">
      <c r="B56" s="74" t="s">
        <v>267</v>
      </c>
      <c r="C56" s="44" t="s">
        <v>35</v>
      </c>
      <c r="D56" s="44" t="s">
        <v>35</v>
      </c>
      <c r="E56" s="44" t="s">
        <v>35</v>
      </c>
      <c r="F56" s="44" t="s">
        <v>35</v>
      </c>
      <c r="G56" s="44">
        <v>26</v>
      </c>
      <c r="H56" s="48">
        <v>33</v>
      </c>
      <c r="I56" s="44">
        <v>46</v>
      </c>
      <c r="J56" s="44">
        <v>56</v>
      </c>
      <c r="K56" s="44">
        <v>60</v>
      </c>
      <c r="L56" s="48">
        <v>69</v>
      </c>
      <c r="M56" s="44">
        <v>82</v>
      </c>
      <c r="N56" s="44">
        <v>88</v>
      </c>
      <c r="O56" s="44">
        <v>118</v>
      </c>
      <c r="P56" s="48">
        <v>120</v>
      </c>
      <c r="Q56" s="44">
        <v>132</v>
      </c>
      <c r="R56" s="44">
        <v>134</v>
      </c>
      <c r="S56" s="179">
        <v>138</v>
      </c>
      <c r="T56" s="48">
        <v>139</v>
      </c>
      <c r="U56" s="44">
        <v>135</v>
      </c>
      <c r="V56" s="44">
        <v>132</v>
      </c>
      <c r="W56" s="179">
        <v>109</v>
      </c>
      <c r="X56" s="179">
        <v>103</v>
      </c>
      <c r="Y56" s="179">
        <v>103</v>
      </c>
      <c r="AC56" s="274"/>
    </row>
    <row r="57" spans="2:29">
      <c r="B57" s="105" t="s">
        <v>195</v>
      </c>
      <c r="C57" s="51" t="s">
        <v>35</v>
      </c>
      <c r="D57" s="51" t="s">
        <v>35</v>
      </c>
      <c r="E57" s="51" t="s">
        <v>35</v>
      </c>
      <c r="F57" s="51" t="s">
        <v>35</v>
      </c>
      <c r="G57" s="51">
        <v>84</v>
      </c>
      <c r="H57" s="50">
        <v>88</v>
      </c>
      <c r="I57" s="51">
        <v>102</v>
      </c>
      <c r="J57" s="51">
        <v>113</v>
      </c>
      <c r="K57" s="51">
        <v>126</v>
      </c>
      <c r="L57" s="50">
        <v>136</v>
      </c>
      <c r="M57" s="51">
        <v>151</v>
      </c>
      <c r="N57" s="51">
        <v>154</v>
      </c>
      <c r="O57" s="51">
        <v>181</v>
      </c>
      <c r="P57" s="50">
        <v>183</v>
      </c>
      <c r="Q57" s="51">
        <v>192</v>
      </c>
      <c r="R57" s="51">
        <v>193</v>
      </c>
      <c r="S57" s="58">
        <v>194</v>
      </c>
      <c r="T57" s="50">
        <v>198</v>
      </c>
      <c r="U57" s="51">
        <v>188</v>
      </c>
      <c r="V57" s="51">
        <v>182</v>
      </c>
      <c r="W57" s="58">
        <v>150</v>
      </c>
      <c r="X57" s="58">
        <v>140</v>
      </c>
      <c r="Y57" s="58">
        <v>129</v>
      </c>
      <c r="AC57" s="274"/>
    </row>
    <row r="58" spans="2:29">
      <c r="B58" s="73"/>
      <c r="C58" s="46"/>
      <c r="D58" s="46"/>
      <c r="E58" s="46"/>
      <c r="F58" s="46"/>
      <c r="G58" s="46"/>
      <c r="H58" s="100"/>
      <c r="I58" s="46"/>
      <c r="J58" s="46"/>
      <c r="K58" s="46"/>
      <c r="L58" s="100"/>
      <c r="M58" s="46"/>
      <c r="N58" s="46"/>
      <c r="O58" s="46"/>
      <c r="P58" s="100"/>
      <c r="Q58" s="46"/>
      <c r="R58" s="46"/>
      <c r="S58" s="46"/>
      <c r="T58" s="100"/>
      <c r="U58" s="46"/>
      <c r="V58" s="46"/>
      <c r="W58" s="46"/>
      <c r="X58" s="46"/>
      <c r="Y58" s="46"/>
      <c r="AC58" s="274"/>
    </row>
    <row r="59" spans="2:29">
      <c r="B59" s="73" t="s">
        <v>199</v>
      </c>
      <c r="C59" s="44" t="s">
        <v>35</v>
      </c>
      <c r="D59" s="44" t="s">
        <v>35</v>
      </c>
      <c r="E59" s="44" t="s">
        <v>35</v>
      </c>
      <c r="F59" s="44" t="s">
        <v>35</v>
      </c>
      <c r="G59" s="58">
        <v>160</v>
      </c>
      <c r="H59" s="59">
        <v>174</v>
      </c>
      <c r="I59" s="58">
        <v>195</v>
      </c>
      <c r="J59" s="58">
        <v>208</v>
      </c>
      <c r="K59" s="58">
        <v>225</v>
      </c>
      <c r="L59" s="59">
        <v>247</v>
      </c>
      <c r="M59" s="58">
        <v>262</v>
      </c>
      <c r="N59" s="58">
        <v>271</v>
      </c>
      <c r="O59" s="58">
        <v>815</v>
      </c>
      <c r="P59" s="59">
        <v>816</v>
      </c>
      <c r="Q59" s="58">
        <v>827</v>
      </c>
      <c r="R59" s="58">
        <v>876</v>
      </c>
      <c r="S59" s="58">
        <v>896</v>
      </c>
      <c r="T59" s="59">
        <v>905</v>
      </c>
      <c r="U59" s="58">
        <v>923</v>
      </c>
      <c r="V59" s="58">
        <v>921</v>
      </c>
      <c r="W59" s="58">
        <v>913</v>
      </c>
      <c r="X59" s="58">
        <v>911</v>
      </c>
      <c r="Y59" s="58">
        <v>920</v>
      </c>
      <c r="AC59" s="274"/>
    </row>
    <row r="60" spans="2:29">
      <c r="B60" s="73"/>
      <c r="C60" s="46"/>
      <c r="D60" s="46"/>
      <c r="E60" s="46"/>
      <c r="F60" s="46"/>
      <c r="G60" s="46"/>
      <c r="H60" s="100"/>
      <c r="I60" s="46"/>
      <c r="J60" s="46"/>
      <c r="K60" s="46"/>
      <c r="L60" s="100"/>
      <c r="M60" s="46"/>
      <c r="N60" s="46"/>
      <c r="O60" s="46"/>
      <c r="P60" s="100"/>
      <c r="Q60" s="46"/>
      <c r="R60" s="46"/>
      <c r="S60" s="46"/>
      <c r="T60" s="100"/>
      <c r="U60" s="46"/>
      <c r="V60" s="46"/>
      <c r="W60" s="46"/>
      <c r="X60" s="46"/>
      <c r="Y60" s="46"/>
    </row>
    <row r="61" spans="2:29">
      <c r="B61" s="74"/>
      <c r="C61" s="44"/>
      <c r="D61" s="44"/>
      <c r="E61" s="44"/>
      <c r="F61" s="44"/>
      <c r="G61" s="44"/>
      <c r="H61" s="48"/>
      <c r="I61" s="44"/>
      <c r="J61" s="44"/>
      <c r="K61" s="44"/>
      <c r="L61" s="48"/>
      <c r="M61" s="44"/>
      <c r="N61" s="44"/>
      <c r="O61" s="44"/>
      <c r="P61" s="48"/>
      <c r="Q61" s="44"/>
      <c r="R61" s="44"/>
      <c r="S61" s="44"/>
      <c r="T61" s="48"/>
      <c r="U61" s="44"/>
      <c r="V61" s="44"/>
      <c r="W61" s="44"/>
      <c r="X61" s="44"/>
      <c r="Y61" s="44"/>
    </row>
    <row r="62" spans="2:29">
      <c r="B62" s="74"/>
      <c r="C62" s="44"/>
      <c r="D62" s="44"/>
      <c r="E62" s="44"/>
      <c r="F62" s="44"/>
      <c r="G62" s="44"/>
      <c r="H62" s="48"/>
      <c r="I62" s="44"/>
      <c r="J62" s="44"/>
      <c r="K62" s="44"/>
      <c r="L62" s="48"/>
      <c r="M62" s="44"/>
      <c r="N62" s="44"/>
      <c r="O62" s="44"/>
      <c r="P62" s="48"/>
      <c r="Q62" s="44"/>
      <c r="R62" s="44"/>
      <c r="S62" s="44"/>
      <c r="T62" s="48"/>
      <c r="U62" s="44"/>
      <c r="V62" s="44"/>
      <c r="W62" s="44"/>
      <c r="X62" s="44"/>
      <c r="Y62" s="44"/>
    </row>
    <row r="63" spans="2:29">
      <c r="B63" s="74" t="s">
        <v>268</v>
      </c>
      <c r="C63" s="44"/>
      <c r="D63" s="44"/>
      <c r="E63" s="44"/>
      <c r="F63" s="44"/>
      <c r="G63" s="44"/>
      <c r="H63" s="48"/>
      <c r="I63" s="44"/>
      <c r="J63" s="44"/>
      <c r="K63" s="44"/>
      <c r="L63" s="48"/>
      <c r="M63" s="44"/>
      <c r="N63" s="44"/>
      <c r="O63" s="44"/>
      <c r="P63" s="48"/>
      <c r="Q63" s="44"/>
      <c r="R63" s="44"/>
      <c r="S63" s="44"/>
      <c r="T63" s="48"/>
      <c r="U63" s="44"/>
      <c r="V63" s="44"/>
      <c r="W63" s="44"/>
      <c r="X63" s="44"/>
      <c r="Y63" s="44"/>
    </row>
    <row r="64" spans="2:29">
      <c r="B64" s="74" t="s">
        <v>269</v>
      </c>
      <c r="C64" s="44"/>
      <c r="D64" s="44"/>
      <c r="E64" s="44"/>
      <c r="F64" s="44"/>
      <c r="G64" s="44"/>
      <c r="H64" s="48"/>
      <c r="I64" s="44"/>
      <c r="J64" s="44"/>
      <c r="K64" s="44"/>
      <c r="L64" s="48"/>
      <c r="M64" s="44"/>
      <c r="N64" s="44"/>
      <c r="O64" s="44"/>
      <c r="P64" s="48"/>
      <c r="Q64" s="44"/>
      <c r="R64" s="44"/>
      <c r="S64" s="44"/>
      <c r="T64" s="48"/>
      <c r="U64" s="44"/>
      <c r="V64" s="44"/>
      <c r="W64" s="44"/>
      <c r="X64" s="44"/>
      <c r="Y64" s="44"/>
    </row>
    <row r="65" spans="2:25" s="166" customFormat="1">
      <c r="B65" s="164"/>
      <c r="C65" s="165"/>
      <c r="D65" s="165"/>
      <c r="E65" s="165"/>
      <c r="F65" s="165"/>
      <c r="G65" s="30"/>
      <c r="H65" s="158"/>
      <c r="I65" s="30"/>
      <c r="J65" s="30"/>
      <c r="K65" s="30"/>
      <c r="L65" s="71"/>
      <c r="M65" s="67"/>
      <c r="N65" s="67"/>
      <c r="O65" s="67"/>
      <c r="P65" s="71"/>
      <c r="Q65" s="67"/>
      <c r="R65" s="67"/>
      <c r="S65" s="67"/>
      <c r="T65" s="71"/>
      <c r="U65" s="67"/>
      <c r="V65" s="67"/>
      <c r="W65" s="67"/>
      <c r="X65" s="67"/>
      <c r="Y65" s="67"/>
    </row>
    <row r="66" spans="2:25">
      <c r="B66" s="74"/>
      <c r="C66" s="44"/>
      <c r="D66" s="44"/>
      <c r="E66" s="44"/>
      <c r="F66" s="44"/>
      <c r="G66" s="44"/>
      <c r="H66" s="48"/>
      <c r="I66" s="44"/>
      <c r="J66" s="44"/>
      <c r="K66" s="44"/>
      <c r="L66" s="48"/>
      <c r="M66" s="44"/>
      <c r="N66" s="44"/>
      <c r="O66" s="44"/>
      <c r="P66" s="48"/>
      <c r="Q66" s="44"/>
      <c r="R66" s="44"/>
      <c r="S66" s="44"/>
      <c r="T66" s="48"/>
      <c r="U66" s="44"/>
      <c r="V66" s="44"/>
      <c r="W66" s="44"/>
      <c r="X66" s="44"/>
      <c r="Y66" s="44"/>
    </row>
    <row r="67" spans="2:25">
      <c r="B67" s="47"/>
      <c r="C67" s="44"/>
      <c r="D67" s="44"/>
      <c r="E67" s="44"/>
      <c r="F67" s="44"/>
      <c r="G67" s="44"/>
      <c r="H67" s="48"/>
      <c r="I67" s="44"/>
      <c r="J67" s="44"/>
      <c r="K67" s="44"/>
      <c r="L67" s="48"/>
      <c r="M67" s="44"/>
      <c r="N67" s="44"/>
      <c r="O67" s="44"/>
      <c r="P67" s="48"/>
      <c r="Q67" s="44"/>
      <c r="R67" s="44"/>
      <c r="S67" s="44"/>
      <c r="T67" s="48"/>
      <c r="U67" s="44"/>
      <c r="V67" s="44"/>
      <c r="W67" s="44"/>
      <c r="X67" s="44"/>
      <c r="Y67" s="44"/>
    </row>
    <row r="68" spans="2:25">
      <c r="B68" s="47" t="s">
        <v>65</v>
      </c>
      <c r="C68" s="44"/>
      <c r="D68" s="44"/>
      <c r="E68" s="44"/>
      <c r="F68" s="44"/>
      <c r="G68" s="44"/>
      <c r="H68" s="48"/>
      <c r="I68" s="44"/>
      <c r="J68" s="44"/>
      <c r="K68" s="44"/>
      <c r="L68" s="48"/>
      <c r="M68" s="44"/>
      <c r="N68" s="44"/>
      <c r="O68" s="45"/>
      <c r="P68" s="44"/>
      <c r="Q68" s="44"/>
      <c r="R68" s="44"/>
      <c r="S68" s="44"/>
      <c r="T68" s="48"/>
      <c r="U68" s="44"/>
      <c r="V68" s="44"/>
      <c r="W68" s="44"/>
      <c r="X68" s="44"/>
      <c r="Y68" s="44"/>
    </row>
    <row r="69" spans="2:25">
      <c r="B69" s="111" t="s">
        <v>255</v>
      </c>
      <c r="C69" s="112"/>
      <c r="D69" s="112"/>
      <c r="E69" s="112"/>
      <c r="F69" s="112"/>
      <c r="G69" s="112"/>
      <c r="H69" s="117">
        <v>511.51697999999999</v>
      </c>
      <c r="I69" s="113">
        <v>604.81403</v>
      </c>
      <c r="J69" s="113">
        <v>551.77770000000021</v>
      </c>
      <c r="K69" s="113">
        <v>512.60739999999987</v>
      </c>
      <c r="L69" s="117">
        <v>697.23952999999983</v>
      </c>
      <c r="M69" s="113">
        <v>775.62373999999977</v>
      </c>
      <c r="N69" s="113">
        <v>859.21606000000008</v>
      </c>
      <c r="O69" s="121">
        <v>1044.7878799999999</v>
      </c>
      <c r="P69" s="113">
        <v>1216.5110600000005</v>
      </c>
      <c r="Q69" s="113">
        <v>2352.9353700000001</v>
      </c>
      <c r="R69" s="113">
        <v>2254.8450799999991</v>
      </c>
      <c r="S69" s="113">
        <v>2088</v>
      </c>
      <c r="T69" s="117">
        <v>2292.8310699999993</v>
      </c>
      <c r="U69" s="113">
        <v>2540.944</v>
      </c>
      <c r="V69" s="113">
        <v>2503.0375299999996</v>
      </c>
      <c r="W69" s="113">
        <v>2353.2243500000009</v>
      </c>
      <c r="X69" s="113">
        <v>1912</v>
      </c>
      <c r="Y69" s="113">
        <v>1822.5336400000008</v>
      </c>
    </row>
    <row r="70" spans="2:25">
      <c r="B70" s="111" t="s">
        <v>270</v>
      </c>
      <c r="C70" s="112"/>
      <c r="D70" s="112"/>
      <c r="E70" s="112"/>
      <c r="F70" s="112"/>
      <c r="G70" s="112"/>
      <c r="H70" s="117">
        <v>2274.3871199999999</v>
      </c>
      <c r="I70" s="113">
        <v>2449.4758999999999</v>
      </c>
      <c r="J70" s="113">
        <v>2822.9477900000006</v>
      </c>
      <c r="K70" s="113">
        <v>3220.6439399999995</v>
      </c>
      <c r="L70" s="117">
        <v>3876.8246699999995</v>
      </c>
      <c r="M70" s="113">
        <v>4541.6743800000004</v>
      </c>
      <c r="N70" s="113">
        <v>5134.3946399999995</v>
      </c>
      <c r="O70" s="121">
        <v>6072.8360600000005</v>
      </c>
      <c r="P70" s="113">
        <v>6837.9700099999991</v>
      </c>
      <c r="Q70" s="113">
        <v>7588.96054</v>
      </c>
      <c r="R70" s="113">
        <v>8206.6184699999994</v>
      </c>
      <c r="S70" s="113">
        <v>9309</v>
      </c>
      <c r="T70" s="117">
        <v>10672.55027</v>
      </c>
      <c r="U70" s="113">
        <v>10031.353999999999</v>
      </c>
      <c r="V70" s="113">
        <v>9739.6461099999979</v>
      </c>
      <c r="W70" s="113">
        <v>6244.5623000000005</v>
      </c>
      <c r="X70" s="113">
        <v>6595</v>
      </c>
      <c r="Y70" s="113">
        <v>6786.1125799999982</v>
      </c>
    </row>
    <row r="71" spans="2:25">
      <c r="B71" s="111" t="s">
        <v>271</v>
      </c>
      <c r="C71" s="74"/>
      <c r="D71" s="74"/>
      <c r="E71" s="74"/>
      <c r="F71" s="74"/>
      <c r="G71" s="74"/>
      <c r="H71" s="117">
        <v>179.59633000000002</v>
      </c>
      <c r="I71" s="113">
        <v>175.91411000000005</v>
      </c>
      <c r="J71" s="113">
        <v>130.88357999999997</v>
      </c>
      <c r="K71" s="113">
        <v>109.92427999999997</v>
      </c>
      <c r="L71" s="117">
        <v>121.86694</v>
      </c>
      <c r="M71" s="113">
        <v>122.40230999999994</v>
      </c>
      <c r="N71" s="113">
        <v>129.79122000000007</v>
      </c>
      <c r="O71" s="121">
        <v>156.24812000000003</v>
      </c>
      <c r="P71" s="113">
        <v>202.96405000000007</v>
      </c>
      <c r="Q71" s="113">
        <v>247.55501000000004</v>
      </c>
      <c r="R71" s="113">
        <v>275.5606699999999</v>
      </c>
      <c r="S71" s="113">
        <v>342</v>
      </c>
      <c r="T71" s="117">
        <v>419.42935000000017</v>
      </c>
      <c r="U71" s="113">
        <v>490.12</v>
      </c>
      <c r="V71" s="113">
        <v>511.86576999999988</v>
      </c>
      <c r="W71" s="113">
        <v>355.51388000000026</v>
      </c>
      <c r="X71" s="113">
        <v>635</v>
      </c>
      <c r="Y71" s="113">
        <v>331.11740999999995</v>
      </c>
    </row>
    <row r="72" spans="2:25">
      <c r="B72" s="114" t="s">
        <v>65</v>
      </c>
      <c r="C72" s="74"/>
      <c r="D72" s="74"/>
      <c r="E72" s="74"/>
      <c r="F72" s="74"/>
      <c r="G72" s="74"/>
      <c r="H72" s="118">
        <v>2965.5004299999996</v>
      </c>
      <c r="I72" s="115">
        <v>3230.2040400000001</v>
      </c>
      <c r="J72" s="115">
        <v>3505.6090700000009</v>
      </c>
      <c r="K72" s="115">
        <v>3843.1756199999995</v>
      </c>
      <c r="L72" s="118">
        <v>4695.9311399999988</v>
      </c>
      <c r="M72" s="115">
        <v>5439.7004300000008</v>
      </c>
      <c r="N72" s="115">
        <v>6123.4019199999993</v>
      </c>
      <c r="O72" s="122">
        <v>7273.8720600000006</v>
      </c>
      <c r="P72" s="115">
        <v>8257.4451200000003</v>
      </c>
      <c r="Q72" s="115">
        <v>10189.450919999999</v>
      </c>
      <c r="R72" s="115">
        <v>10737.024219999999</v>
      </c>
      <c r="S72" s="115">
        <v>11739</v>
      </c>
      <c r="T72" s="118">
        <v>13384.81069</v>
      </c>
      <c r="U72" s="115">
        <v>13062.418</v>
      </c>
      <c r="V72" s="115">
        <v>12754.549409999996</v>
      </c>
      <c r="W72" s="115">
        <v>8953.3005300000023</v>
      </c>
      <c r="X72" s="115">
        <v>9142</v>
      </c>
      <c r="Y72" s="115">
        <v>8939.7636299999995</v>
      </c>
    </row>
    <row r="73" spans="2:25">
      <c r="B73" s="111" t="s">
        <v>272</v>
      </c>
      <c r="C73" s="74"/>
      <c r="D73" s="74"/>
      <c r="E73" s="74"/>
      <c r="F73" s="74"/>
      <c r="G73" s="74"/>
      <c r="H73" s="117">
        <v>1502.7120200000002</v>
      </c>
      <c r="I73" s="113">
        <v>1645.2100200000002</v>
      </c>
      <c r="J73" s="113">
        <v>1539.4847999999995</v>
      </c>
      <c r="K73" s="113">
        <v>1742.5817500000001</v>
      </c>
      <c r="L73" s="117">
        <v>3423.7369500000004</v>
      </c>
      <c r="M73" s="113">
        <v>3380.9294799999993</v>
      </c>
      <c r="N73" s="113">
        <v>3782.7330300000008</v>
      </c>
      <c r="O73" s="121">
        <v>24097.425109999996</v>
      </c>
      <c r="P73" s="113">
        <v>24756.998660000001</v>
      </c>
      <c r="Q73" s="113">
        <v>27595.080349999997</v>
      </c>
      <c r="R73" s="113">
        <v>31963.390000000007</v>
      </c>
      <c r="S73" s="113">
        <v>33840</v>
      </c>
      <c r="T73" s="117">
        <v>34524.026940000003</v>
      </c>
      <c r="U73" s="113">
        <v>33384.423000000003</v>
      </c>
      <c r="V73" s="113">
        <v>30951.323720000008</v>
      </c>
      <c r="W73" s="113">
        <v>28083.059239999995</v>
      </c>
      <c r="X73" s="113">
        <v>26917</v>
      </c>
      <c r="Y73" s="113">
        <v>26193.54825</v>
      </c>
    </row>
    <row r="74" spans="2:25">
      <c r="B74" s="111" t="s">
        <v>64</v>
      </c>
      <c r="C74" s="74"/>
      <c r="D74" s="74"/>
      <c r="E74" s="74"/>
      <c r="F74" s="74"/>
      <c r="G74" s="74"/>
      <c r="H74" s="117">
        <v>6018.3737899999996</v>
      </c>
      <c r="I74" s="113">
        <v>8647.5584299999991</v>
      </c>
      <c r="J74" s="113">
        <v>9691.8416799999977</v>
      </c>
      <c r="K74" s="113">
        <v>11380.90367</v>
      </c>
      <c r="L74" s="117">
        <v>20156.798899999998</v>
      </c>
      <c r="M74" s="113">
        <v>24622.189299999998</v>
      </c>
      <c r="N74" s="113">
        <v>25457.575629999996</v>
      </c>
      <c r="O74" s="121">
        <v>42623.709360000001</v>
      </c>
      <c r="P74" s="113">
        <v>46152.782079999997</v>
      </c>
      <c r="Q74" s="113">
        <v>49887.306320000011</v>
      </c>
      <c r="R74" s="113">
        <v>50489.748910000002</v>
      </c>
      <c r="S74" s="113">
        <v>48524</v>
      </c>
      <c r="T74" s="117">
        <v>50733.839749999992</v>
      </c>
      <c r="U74" s="113">
        <v>50028.192999999999</v>
      </c>
      <c r="V74" s="113">
        <v>47498.812429999998</v>
      </c>
      <c r="W74" s="113">
        <v>31209.860659999998</v>
      </c>
      <c r="X74" s="113">
        <v>30678</v>
      </c>
      <c r="Y74" s="113">
        <v>30033.913950000002</v>
      </c>
    </row>
    <row r="75" spans="2:25">
      <c r="B75" s="114" t="s">
        <v>272</v>
      </c>
      <c r="C75" s="74"/>
      <c r="D75" s="74"/>
      <c r="E75" s="74"/>
      <c r="F75" s="74"/>
      <c r="G75" s="74"/>
      <c r="H75" s="118">
        <v>7521.0858099999996</v>
      </c>
      <c r="I75" s="115">
        <v>10292.76845</v>
      </c>
      <c r="J75" s="115">
        <v>11231.326479999998</v>
      </c>
      <c r="K75" s="115">
        <v>13123.485419999999</v>
      </c>
      <c r="L75" s="118">
        <v>23580.53585</v>
      </c>
      <c r="M75" s="115">
        <v>28003.118779999997</v>
      </c>
      <c r="N75" s="115">
        <v>29240.308659999995</v>
      </c>
      <c r="O75" s="122">
        <v>66721.13446999999</v>
      </c>
      <c r="P75" s="115">
        <v>70909.780740000002</v>
      </c>
      <c r="Q75" s="115">
        <v>77482.386670000007</v>
      </c>
      <c r="R75" s="115">
        <v>82453.138910000009</v>
      </c>
      <c r="S75" s="115">
        <v>82364</v>
      </c>
      <c r="T75" s="118">
        <v>85257.866689999995</v>
      </c>
      <c r="U75" s="115">
        <v>83412.616000000009</v>
      </c>
      <c r="V75" s="115">
        <v>78450.136150000006</v>
      </c>
      <c r="W75" s="115">
        <v>59292.919899999994</v>
      </c>
      <c r="X75" s="115">
        <v>57595</v>
      </c>
      <c r="Y75" s="115">
        <v>56227.462200000002</v>
      </c>
    </row>
    <row r="76" spans="2:25">
      <c r="B76" s="114" t="s">
        <v>195</v>
      </c>
      <c r="C76" s="74"/>
      <c r="D76" s="74"/>
      <c r="E76" s="74"/>
      <c r="F76" s="74"/>
      <c r="G76" s="74"/>
      <c r="H76" s="118">
        <v>10486.586239999999</v>
      </c>
      <c r="I76" s="115">
        <v>13522.97249</v>
      </c>
      <c r="J76" s="115">
        <v>14736.935549999998</v>
      </c>
      <c r="K76" s="115">
        <v>16966.661039999999</v>
      </c>
      <c r="L76" s="118">
        <v>28276.466990000001</v>
      </c>
      <c r="M76" s="115">
        <v>33442.819210000001</v>
      </c>
      <c r="N76" s="115">
        <v>35363.710579999992</v>
      </c>
      <c r="O76" s="122">
        <v>73995.006529999984</v>
      </c>
      <c r="P76" s="115">
        <v>79167.225860000006</v>
      </c>
      <c r="Q76" s="115">
        <v>87671.83759000001</v>
      </c>
      <c r="R76" s="115">
        <v>93190.163130000001</v>
      </c>
      <c r="S76" s="115">
        <v>94103</v>
      </c>
      <c r="T76" s="118">
        <v>98642.677379999994</v>
      </c>
      <c r="U76" s="115">
        <v>96475.034000000014</v>
      </c>
      <c r="V76" s="115">
        <v>91204.685559999998</v>
      </c>
      <c r="W76" s="115">
        <v>68246.220429999987</v>
      </c>
      <c r="X76" s="115">
        <v>66737</v>
      </c>
      <c r="Y76" s="115">
        <v>65167.225829999996</v>
      </c>
    </row>
    <row r="77" spans="2:25">
      <c r="B77" s="114"/>
      <c r="C77" s="74"/>
      <c r="D77" s="74"/>
      <c r="E77" s="74"/>
      <c r="F77" s="74"/>
      <c r="G77" s="74"/>
      <c r="H77" s="119"/>
      <c r="I77" s="73"/>
      <c r="J77" s="73"/>
      <c r="K77" s="73"/>
      <c r="L77" s="119"/>
      <c r="M77" s="73"/>
      <c r="N77" s="73"/>
      <c r="O77" s="123"/>
      <c r="P77" s="73"/>
      <c r="Q77" s="116"/>
      <c r="R77" s="116"/>
      <c r="S77" s="116"/>
      <c r="T77" s="119"/>
      <c r="U77" s="116"/>
      <c r="V77" s="116"/>
      <c r="W77" s="116"/>
      <c r="X77" s="116"/>
      <c r="Y77" s="116"/>
    </row>
    <row r="78" spans="2:25">
      <c r="B78" s="114" t="s">
        <v>273</v>
      </c>
      <c r="C78" s="74"/>
      <c r="D78" s="74"/>
      <c r="E78" s="74"/>
      <c r="F78" s="74"/>
      <c r="G78" s="74"/>
      <c r="H78" s="120"/>
      <c r="I78" s="74"/>
      <c r="J78" s="74"/>
      <c r="K78" s="74"/>
      <c r="L78" s="120"/>
      <c r="M78" s="74"/>
      <c r="N78" s="74"/>
      <c r="O78" s="124"/>
      <c r="P78" s="74"/>
      <c r="Q78" s="113"/>
      <c r="R78" s="113"/>
      <c r="S78" s="113"/>
      <c r="T78" s="120"/>
      <c r="U78" s="113"/>
      <c r="V78" s="113"/>
      <c r="W78" s="113"/>
      <c r="X78" s="113"/>
      <c r="Y78" s="113"/>
    </row>
    <row r="79" spans="2:25">
      <c r="B79" s="111" t="s">
        <v>65</v>
      </c>
      <c r="C79" s="74"/>
      <c r="D79" s="74"/>
      <c r="E79" s="74"/>
      <c r="F79" s="74"/>
      <c r="G79" s="74"/>
      <c r="H79" s="117">
        <v>-245.50378000000001</v>
      </c>
      <c r="I79" s="113">
        <v>-265.65656999999999</v>
      </c>
      <c r="J79" s="113">
        <v>-265.15428000000003</v>
      </c>
      <c r="K79" s="113">
        <v>-255.62017999999995</v>
      </c>
      <c r="L79" s="117">
        <v>-243.45926</v>
      </c>
      <c r="M79" s="113">
        <v>-252.77729999999997</v>
      </c>
      <c r="N79" s="113">
        <v>-345.20288000000005</v>
      </c>
      <c r="O79" s="121">
        <v>-373.89731999999992</v>
      </c>
      <c r="P79" s="113">
        <v>-415.57803000000001</v>
      </c>
      <c r="Q79" s="113">
        <v>-777.4998700000001</v>
      </c>
      <c r="R79" s="113">
        <v>-789.84059999999988</v>
      </c>
      <c r="S79" s="113">
        <v>-775</v>
      </c>
      <c r="T79" s="117">
        <v>-799.17169999999999</v>
      </c>
      <c r="U79" s="113">
        <v>-893.71500000000003</v>
      </c>
      <c r="V79" s="113">
        <v>-913.07132000000001</v>
      </c>
      <c r="W79" s="113">
        <v>-859.84712000000002</v>
      </c>
      <c r="X79" s="113">
        <v>-873</v>
      </c>
      <c r="Y79" s="113">
        <f>-677.2</f>
        <v>-677.2</v>
      </c>
    </row>
    <row r="80" spans="2:25">
      <c r="B80" s="111" t="s">
        <v>274</v>
      </c>
      <c r="C80" s="74"/>
      <c r="D80" s="74"/>
      <c r="E80" s="74"/>
      <c r="F80" s="74"/>
      <c r="G80" s="74"/>
      <c r="H80" s="117">
        <v>-25.58933</v>
      </c>
      <c r="I80" s="113">
        <v>-28.664899999999999</v>
      </c>
      <c r="J80" s="113">
        <v>-32.582529999999998</v>
      </c>
      <c r="K80" s="113">
        <v>-38.370750000000001</v>
      </c>
      <c r="L80" s="117">
        <v>-50.22820999999999</v>
      </c>
      <c r="M80" s="113">
        <v>-60.386159999999997</v>
      </c>
      <c r="N80" s="113">
        <v>-66.235330000000019</v>
      </c>
      <c r="O80" s="121">
        <v>-84.729409999999973</v>
      </c>
      <c r="P80" s="113">
        <v>-129.74927000000002</v>
      </c>
      <c r="Q80" s="113">
        <v>-158.03652</v>
      </c>
      <c r="R80" s="113">
        <v>-206.58002000000002</v>
      </c>
      <c r="S80" s="113">
        <v>-248</v>
      </c>
      <c r="T80" s="117">
        <v>-224.48001999999997</v>
      </c>
      <c r="U80" s="113">
        <v>-215.553</v>
      </c>
      <c r="V80" s="113">
        <v>-206.04630999999998</v>
      </c>
      <c r="W80" s="113">
        <v>-202.13321999999999</v>
      </c>
      <c r="X80" s="113">
        <v>-168</v>
      </c>
      <c r="Y80" s="113">
        <v>-170.6</v>
      </c>
    </row>
    <row r="81" spans="2:26">
      <c r="B81" s="114" t="s">
        <v>275</v>
      </c>
      <c r="C81" s="74"/>
      <c r="D81" s="74"/>
      <c r="E81" s="74"/>
      <c r="F81" s="74"/>
      <c r="G81" s="74"/>
      <c r="H81" s="118">
        <v>-271.09311000000002</v>
      </c>
      <c r="I81" s="115">
        <v>-294.32146999999998</v>
      </c>
      <c r="J81" s="115">
        <v>-297.73681000000005</v>
      </c>
      <c r="K81" s="115">
        <v>-293.99092999999993</v>
      </c>
      <c r="L81" s="118">
        <v>-293.68746999999996</v>
      </c>
      <c r="M81" s="115">
        <v>-313.16345999999999</v>
      </c>
      <c r="N81" s="115">
        <v>-411.43821000000008</v>
      </c>
      <c r="O81" s="122">
        <v>-458.6267299999999</v>
      </c>
      <c r="P81" s="115">
        <v>-545.32730000000004</v>
      </c>
      <c r="Q81" s="115">
        <v>-935.5363900000001</v>
      </c>
      <c r="R81" s="115">
        <v>-996.42061999999987</v>
      </c>
      <c r="S81" s="115">
        <v>-1023</v>
      </c>
      <c r="T81" s="118">
        <v>-1023.65172</v>
      </c>
      <c r="U81" s="115">
        <v>-1109.268</v>
      </c>
      <c r="V81" s="115">
        <v>-1119.1176300000002</v>
      </c>
      <c r="W81" s="115">
        <v>-1061.9803400000001</v>
      </c>
      <c r="X81" s="115">
        <v>-1041</v>
      </c>
      <c r="Y81" s="115">
        <v>-848</v>
      </c>
      <c r="Z81" s="77"/>
    </row>
    <row r="82" spans="2:26">
      <c r="B82" s="111" t="s">
        <v>276</v>
      </c>
      <c r="C82" s="74"/>
      <c r="D82" s="74"/>
      <c r="E82" s="74"/>
      <c r="F82" s="74"/>
      <c r="G82" s="74"/>
      <c r="H82" s="117"/>
      <c r="I82" s="113"/>
      <c r="J82" s="113"/>
      <c r="K82" s="113"/>
      <c r="L82" s="117"/>
      <c r="M82" s="113"/>
      <c r="N82" s="113"/>
      <c r="O82" s="121"/>
      <c r="P82" s="113"/>
      <c r="Q82" s="113"/>
      <c r="R82" s="113"/>
      <c r="S82" s="113">
        <v>-50</v>
      </c>
      <c r="T82" s="117"/>
      <c r="U82" s="113">
        <v>-1161</v>
      </c>
      <c r="V82" s="113">
        <v>-451</v>
      </c>
      <c r="W82" s="113">
        <v>-12794.004870000001</v>
      </c>
      <c r="X82" s="271" t="s">
        <v>35</v>
      </c>
      <c r="Y82" s="271">
        <v>-19.66</v>
      </c>
    </row>
    <row r="83" spans="2:26">
      <c r="B83" s="111" t="s">
        <v>277</v>
      </c>
      <c r="C83" s="74"/>
      <c r="D83" s="74"/>
      <c r="E83" s="74"/>
      <c r="F83" s="74"/>
      <c r="G83" s="74"/>
      <c r="H83" s="117">
        <v>-117.29485</v>
      </c>
      <c r="I83" s="113">
        <v>-119.51810000000002</v>
      </c>
      <c r="J83" s="113">
        <v>-127.88637</v>
      </c>
      <c r="K83" s="113">
        <v>-145.79207</v>
      </c>
      <c r="L83" s="117">
        <v>-185.45660999999998</v>
      </c>
      <c r="M83" s="113">
        <v>-191.47722000000002</v>
      </c>
      <c r="N83" s="113">
        <v>-232.84776999999997</v>
      </c>
      <c r="O83" s="121">
        <v>-706.23146000000008</v>
      </c>
      <c r="P83" s="113">
        <v>-554.72518000000002</v>
      </c>
      <c r="Q83" s="113">
        <v>-629.1949699999999</v>
      </c>
      <c r="R83" s="113">
        <v>-740.22431000000006</v>
      </c>
      <c r="S83" s="113">
        <v>-1048</v>
      </c>
      <c r="T83" s="117">
        <v>-757.43492000000003</v>
      </c>
      <c r="U83" s="113">
        <v>-779.45500000000004</v>
      </c>
      <c r="V83" s="113">
        <v>-759.12707</v>
      </c>
      <c r="W83" s="113">
        <v>-722</v>
      </c>
      <c r="X83" s="113">
        <v>-566</v>
      </c>
      <c r="Y83" s="113">
        <v>-543.6</v>
      </c>
    </row>
    <row r="84" spans="2:26">
      <c r="B84" s="114" t="s">
        <v>195</v>
      </c>
      <c r="C84" s="74"/>
      <c r="D84" s="74"/>
      <c r="E84" s="74"/>
      <c r="F84" s="74"/>
      <c r="G84" s="74"/>
      <c r="H84" s="118">
        <v>-388.38796000000002</v>
      </c>
      <c r="I84" s="115">
        <v>-413.83956999999998</v>
      </c>
      <c r="J84" s="115">
        <v>-425.62318000000005</v>
      </c>
      <c r="K84" s="115">
        <v>-439.7829999999999</v>
      </c>
      <c r="L84" s="118">
        <v>-479.14407999999992</v>
      </c>
      <c r="M84" s="115">
        <v>-504.64067999999997</v>
      </c>
      <c r="N84" s="115">
        <v>-644.28598000000011</v>
      </c>
      <c r="O84" s="122">
        <v>-1164.8581899999999</v>
      </c>
      <c r="P84" s="115">
        <v>-1100.0524800000001</v>
      </c>
      <c r="Q84" s="115">
        <v>-1564.73136</v>
      </c>
      <c r="R84" s="115">
        <v>-1736.6449299999999</v>
      </c>
      <c r="S84" s="115">
        <v>-2122</v>
      </c>
      <c r="T84" s="118">
        <v>-1781.08664</v>
      </c>
      <c r="U84" s="115">
        <v>-3049</v>
      </c>
      <c r="V84" s="115">
        <v>-2329</v>
      </c>
      <c r="W84" s="115">
        <v>-14577.985210000001</v>
      </c>
      <c r="X84" s="115">
        <v>-1607</v>
      </c>
      <c r="Y84" s="115">
        <v>-1411</v>
      </c>
      <c r="Z84" s="77"/>
    </row>
    <row r="85" spans="2:26">
      <c r="W85" s="113"/>
      <c r="X85" s="113"/>
      <c r="Y85" s="113"/>
      <c r="Z85" s="77"/>
    </row>
    <row r="87" spans="2:26">
      <c r="W87" s="77"/>
      <c r="X87" s="77"/>
      <c r="Y87" s="77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74B6A-841C-4D28-91AE-4558DE754FC7}">
  <dimension ref="A1:AI138"/>
  <sheetViews>
    <sheetView showGridLines="0" zoomScale="85" zoomScaleNormal="85" workbookViewId="0">
      <pane xSplit="2" ySplit="4" topLeftCell="G5" activePane="bottomRight" state="frozen"/>
      <selection pane="bottomRight" activeCell="P40" activeCellId="3" sqref="R43 R40 Q40 P40"/>
      <selection pane="bottomLeft" activeCell="A5" sqref="A5"/>
      <selection pane="topRight" activeCell="C1" sqref="C1"/>
    </sheetView>
  </sheetViews>
  <sheetFormatPr defaultColWidth="9.140625" defaultRowHeight="15"/>
  <cols>
    <col min="2" max="2" width="69.85546875" customWidth="1"/>
    <col min="3" max="3" width="9" style="40" hidden="1" customWidth="1"/>
    <col min="4" max="4" width="8.85546875" style="40" hidden="1" customWidth="1"/>
    <col min="5" max="5" width="9.5703125" style="40" hidden="1" customWidth="1"/>
    <col min="6" max="6" width="9.28515625" style="40" hidden="1" customWidth="1"/>
    <col min="7" max="7" width="9" style="40" bestFit="1" customWidth="1"/>
    <col min="8" max="8" width="8.85546875" style="40" bestFit="1" customWidth="1"/>
    <col min="9" max="9" width="9.5703125" style="40" bestFit="1" customWidth="1"/>
    <col min="10" max="10" width="9.28515625" style="40" bestFit="1" customWidth="1"/>
    <col min="11" max="11" width="9" style="40" bestFit="1" customWidth="1"/>
    <col min="12" max="12" width="10.5703125" style="40" bestFit="1" customWidth="1"/>
    <col min="13" max="13" width="9.5703125" style="40" bestFit="1" customWidth="1"/>
    <col min="14" max="14" width="9.28515625" style="40" bestFit="1" customWidth="1"/>
    <col min="15" max="15" width="9" style="40" bestFit="1" customWidth="1"/>
    <col min="16" max="16" width="10.5703125" style="40" bestFit="1" customWidth="1"/>
    <col min="17" max="17" width="9.5703125" style="40" bestFit="1" customWidth="1"/>
    <col min="18" max="18" width="9.28515625" style="40" bestFit="1" customWidth="1"/>
    <col min="19" max="19" width="9.28515625" style="40" customWidth="1"/>
    <col min="20" max="20" width="9.140625" style="40"/>
    <col min="21" max="21" width="9" style="40" hidden="1" customWidth="1"/>
    <col min="22" max="24" width="9" style="40" bestFit="1" customWidth="1"/>
    <col min="25" max="25" width="9" style="40" customWidth="1"/>
    <col min="28" max="28" width="0" hidden="1" customWidth="1"/>
  </cols>
  <sheetData>
    <row r="1" spans="1:25">
      <c r="A1" s="1"/>
      <c r="B1" s="143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</row>
    <row r="2" spans="1:25">
      <c r="A2" s="1"/>
      <c r="B2" s="143" t="s">
        <v>1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</row>
    <row r="3" spans="1:25">
      <c r="A3" s="1"/>
      <c r="B3" s="145"/>
      <c r="C3" s="146" t="s">
        <v>2</v>
      </c>
      <c r="D3" s="146" t="s">
        <v>3</v>
      </c>
      <c r="E3" s="146" t="s">
        <v>4</v>
      </c>
      <c r="F3" s="146" t="s">
        <v>5</v>
      </c>
      <c r="G3" s="146" t="s">
        <v>2</v>
      </c>
      <c r="H3" s="146" t="s">
        <v>3</v>
      </c>
      <c r="I3" s="146" t="s">
        <v>4</v>
      </c>
      <c r="J3" s="146" t="s">
        <v>5</v>
      </c>
      <c r="K3" s="146" t="s">
        <v>2</v>
      </c>
      <c r="L3" s="146" t="s">
        <v>6</v>
      </c>
      <c r="M3" s="146" t="s">
        <v>4</v>
      </c>
      <c r="N3" s="146" t="s">
        <v>5</v>
      </c>
      <c r="O3" s="146" t="s">
        <v>2</v>
      </c>
      <c r="P3" s="146" t="s">
        <v>6</v>
      </c>
      <c r="Q3" s="146" t="s">
        <v>4</v>
      </c>
      <c r="R3" s="146" t="s">
        <v>5</v>
      </c>
      <c r="S3" s="146" t="s">
        <v>2</v>
      </c>
      <c r="T3" s="146"/>
      <c r="U3" s="147" t="s">
        <v>7</v>
      </c>
      <c r="V3" s="147" t="s">
        <v>7</v>
      </c>
      <c r="W3" s="147" t="s">
        <v>7</v>
      </c>
      <c r="X3" s="147" t="s">
        <v>7</v>
      </c>
      <c r="Y3" s="147" t="s">
        <v>7</v>
      </c>
    </row>
    <row r="4" spans="1:25">
      <c r="A4" s="1"/>
      <c r="B4" s="148"/>
      <c r="C4" s="149">
        <v>2020</v>
      </c>
      <c r="D4" s="149">
        <v>2020</v>
      </c>
      <c r="E4" s="149">
        <v>2020</v>
      </c>
      <c r="F4" s="149">
        <v>2021</v>
      </c>
      <c r="G4" s="149">
        <v>2021</v>
      </c>
      <c r="H4" s="149">
        <v>2021</v>
      </c>
      <c r="I4" s="149">
        <v>2021</v>
      </c>
      <c r="J4" s="149">
        <v>2022</v>
      </c>
      <c r="K4" s="149">
        <v>2022</v>
      </c>
      <c r="L4" s="149">
        <v>2022</v>
      </c>
      <c r="M4" s="149">
        <v>2022</v>
      </c>
      <c r="N4" s="149">
        <v>2023</v>
      </c>
      <c r="O4" s="149">
        <v>2023</v>
      </c>
      <c r="P4" s="149">
        <v>2023</v>
      </c>
      <c r="Q4" s="149">
        <v>2023</v>
      </c>
      <c r="R4" s="149">
        <v>2024</v>
      </c>
      <c r="S4" s="149">
        <v>2024</v>
      </c>
      <c r="T4" s="149"/>
      <c r="U4" s="150" t="s">
        <v>8</v>
      </c>
      <c r="V4" s="150" t="s">
        <v>9</v>
      </c>
      <c r="W4" s="174" t="s">
        <v>10</v>
      </c>
      <c r="X4" s="174" t="s">
        <v>11</v>
      </c>
      <c r="Y4" s="174" t="s">
        <v>278</v>
      </c>
    </row>
    <row r="5" spans="1:25">
      <c r="A5" s="1"/>
      <c r="B5" s="1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"/>
      <c r="V5" s="1"/>
      <c r="W5" s="1"/>
      <c r="X5" s="1"/>
      <c r="Y5" s="1"/>
    </row>
    <row r="6" spans="1:25">
      <c r="A6" s="1"/>
      <c r="B6" s="3" t="s">
        <v>12</v>
      </c>
      <c r="C6" s="23">
        <v>2068.7370000000001</v>
      </c>
      <c r="D6" s="23">
        <v>2384.4810000000002</v>
      </c>
      <c r="E6" s="23">
        <v>2154.415</v>
      </c>
      <c r="F6" s="23">
        <v>2391.9870000000001</v>
      </c>
      <c r="G6" s="234"/>
      <c r="H6" s="214">
        <v>0</v>
      </c>
      <c r="I6" s="214">
        <v>0</v>
      </c>
      <c r="J6" s="214">
        <v>571.24126999999999</v>
      </c>
      <c r="K6" s="214">
        <v>2664.5596600000003</v>
      </c>
      <c r="L6" s="214">
        <v>3246.9170999999992</v>
      </c>
      <c r="M6" s="214">
        <v>4146.1425100000015</v>
      </c>
      <c r="N6" s="214">
        <v>3073.9920999999995</v>
      </c>
      <c r="O6" s="214">
        <v>3184.2538299999997</v>
      </c>
      <c r="P6" s="214">
        <v>4070.0874199999989</v>
      </c>
      <c r="Q6" s="215">
        <v>4425.0481300000038</v>
      </c>
      <c r="R6" s="214">
        <v>3117.4647299999979</v>
      </c>
      <c r="S6" s="214">
        <v>3039.3103300000002</v>
      </c>
      <c r="T6" s="17"/>
      <c r="U6" s="79">
        <v>8999.6200000000008</v>
      </c>
      <c r="V6" s="225">
        <f>SUM(G6:J6)</f>
        <v>571.24126999999999</v>
      </c>
      <c r="W6" s="225">
        <f>SUM(K6:N6)</f>
        <v>13131.611370000001</v>
      </c>
      <c r="X6" s="225">
        <f>SUM(O6:R6)</f>
        <v>14796.85411</v>
      </c>
      <c r="Y6" s="225"/>
    </row>
    <row r="7" spans="1:25">
      <c r="A7" s="1"/>
      <c r="B7" s="3" t="s">
        <v>13</v>
      </c>
      <c r="C7" s="23">
        <v>64.546000000000006</v>
      </c>
      <c r="D7" s="23">
        <v>64.078000000000003</v>
      </c>
      <c r="E7" s="23">
        <v>59.354999999999997</v>
      </c>
      <c r="F7" s="23">
        <v>99.834000000000003</v>
      </c>
      <c r="G7" s="234"/>
      <c r="H7" s="214">
        <v>0</v>
      </c>
      <c r="I7" s="214">
        <v>0</v>
      </c>
      <c r="J7" s="214">
        <v>0</v>
      </c>
      <c r="K7" s="214">
        <v>4.0332100000000004</v>
      </c>
      <c r="L7" s="214">
        <v>12.868839999999999</v>
      </c>
      <c r="M7" s="214">
        <v>-16.822309999999998</v>
      </c>
      <c r="N7" s="214">
        <v>-7.5599999999999973E-3</v>
      </c>
      <c r="O7" s="214">
        <v>2.7549399999999991</v>
      </c>
      <c r="P7" s="214">
        <v>6.5538100000000004</v>
      </c>
      <c r="Q7" s="215">
        <v>1.6999499999999994</v>
      </c>
      <c r="R7" s="214">
        <v>1.1458600000000114</v>
      </c>
      <c r="S7" s="214">
        <v>1.8100500000000037</v>
      </c>
      <c r="T7" s="17"/>
      <c r="U7" s="79">
        <v>287.81299999999999</v>
      </c>
      <c r="V7" s="225">
        <f>SUM(G7:J7)</f>
        <v>0</v>
      </c>
      <c r="W7" s="225">
        <f>SUM(K7:N7)</f>
        <v>7.2180000000001035E-2</v>
      </c>
      <c r="X7" s="225">
        <f>SUM(O7:R7)</f>
        <v>12.154560000000011</v>
      </c>
      <c r="Y7" s="225"/>
    </row>
    <row r="8" spans="1:25">
      <c r="A8" s="1"/>
      <c r="B8" s="4" t="s">
        <v>14</v>
      </c>
      <c r="C8" s="31">
        <v>2133.2829999999999</v>
      </c>
      <c r="D8" s="31">
        <v>2448.5590000000002</v>
      </c>
      <c r="E8" s="31">
        <v>2213.77</v>
      </c>
      <c r="F8" s="31">
        <v>2491.8209999999999</v>
      </c>
      <c r="G8" s="235">
        <f>SUM(G6:G7)</f>
        <v>0</v>
      </c>
      <c r="H8" s="216">
        <v>0</v>
      </c>
      <c r="I8" s="216">
        <v>0</v>
      </c>
      <c r="J8" s="216">
        <v>571.24126999999999</v>
      </c>
      <c r="K8" s="216">
        <v>2668.5928700000004</v>
      </c>
      <c r="L8" s="216">
        <v>3259.7859399999993</v>
      </c>
      <c r="M8" s="216">
        <v>4129.3202000000019</v>
      </c>
      <c r="N8" s="216">
        <v>3073.9845399999995</v>
      </c>
      <c r="O8" s="216">
        <v>3187.0087699999995</v>
      </c>
      <c r="P8" s="216">
        <v>4076.6412299999988</v>
      </c>
      <c r="Q8" s="216">
        <v>4426.7480800000039</v>
      </c>
      <c r="R8" s="216">
        <v>3118.610589999998</v>
      </c>
      <c r="S8" s="216">
        <v>3041.1203800000003</v>
      </c>
      <c r="T8" s="17"/>
      <c r="U8" s="80">
        <v>9288</v>
      </c>
      <c r="V8" s="230">
        <f>SUM(G8:J8)</f>
        <v>571.24126999999999</v>
      </c>
      <c r="W8" s="230">
        <f>SUM(K8:N8)</f>
        <v>13131.683550000002</v>
      </c>
      <c r="X8" s="230">
        <f>SUM(O8:R8)</f>
        <v>14809.008670000001</v>
      </c>
      <c r="Y8" s="230"/>
    </row>
    <row r="9" spans="1:25">
      <c r="A9" s="1"/>
      <c r="B9" s="2"/>
      <c r="C9" s="24"/>
      <c r="D9" s="24"/>
      <c r="E9" s="24"/>
      <c r="F9" s="24"/>
      <c r="G9" s="236"/>
      <c r="H9" s="217"/>
      <c r="I9" s="217"/>
      <c r="J9" s="217"/>
      <c r="K9" s="217"/>
      <c r="L9" s="217"/>
      <c r="M9" s="217"/>
      <c r="N9" s="217"/>
      <c r="O9" s="217"/>
      <c r="P9" s="217"/>
      <c r="Q9" s="218"/>
      <c r="R9" s="217"/>
      <c r="S9" s="217"/>
      <c r="T9" s="17"/>
      <c r="U9" s="81"/>
      <c r="V9" s="231"/>
      <c r="W9" s="231"/>
      <c r="X9" s="231"/>
      <c r="Y9" s="225"/>
    </row>
    <row r="10" spans="1:25">
      <c r="A10" s="1"/>
      <c r="B10" s="3" t="s">
        <v>15</v>
      </c>
      <c r="C10" s="23">
        <v>247.88200000000001</v>
      </c>
      <c r="D10" s="23">
        <v>273.45400000000001</v>
      </c>
      <c r="E10" s="23">
        <v>372.44600000000003</v>
      </c>
      <c r="F10" s="23">
        <v>397.78199999999998</v>
      </c>
      <c r="G10" s="234"/>
      <c r="H10" s="214">
        <v>0</v>
      </c>
      <c r="I10" s="214">
        <v>0</v>
      </c>
      <c r="J10" s="214">
        <v>0</v>
      </c>
      <c r="K10" s="214">
        <v>28.816990000000001</v>
      </c>
      <c r="L10" s="214">
        <v>47.293259999999989</v>
      </c>
      <c r="M10" s="214">
        <v>50.345770000000016</v>
      </c>
      <c r="N10" s="214">
        <v>36.363029999999966</v>
      </c>
      <c r="O10" s="214">
        <v>49.808910000000004</v>
      </c>
      <c r="P10" s="214">
        <v>43.791469999999997</v>
      </c>
      <c r="Q10" s="215">
        <v>39.731639999999999</v>
      </c>
      <c r="R10" s="214">
        <v>51.802870000000013</v>
      </c>
      <c r="S10" s="214">
        <v>46.461059999999996</v>
      </c>
      <c r="T10" s="17"/>
      <c r="U10" s="79">
        <v>1291.5640000000001</v>
      </c>
      <c r="V10" s="225">
        <f t="shared" ref="V10:V17" si="0">SUM(G10:J10)</f>
        <v>0</v>
      </c>
      <c r="W10" s="225">
        <f t="shared" ref="W10:W17" si="1">SUM(K10:N10)</f>
        <v>162.81904999999998</v>
      </c>
      <c r="X10" s="225">
        <f t="shared" ref="X10:X17" si="2">SUM(O10:R10)</f>
        <v>185.13489000000001</v>
      </c>
      <c r="Y10" s="225"/>
    </row>
    <row r="11" spans="1:25">
      <c r="A11" s="1"/>
      <c r="B11" s="3" t="s">
        <v>16</v>
      </c>
      <c r="C11" s="23">
        <v>-759.89200000000005</v>
      </c>
      <c r="D11" s="23">
        <v>-1034.076</v>
      </c>
      <c r="E11" s="23">
        <v>-861.34500000000003</v>
      </c>
      <c r="F11" s="23">
        <v>-963.09400000000005</v>
      </c>
      <c r="G11" s="234"/>
      <c r="H11" s="214">
        <v>0</v>
      </c>
      <c r="I11" s="214">
        <v>0</v>
      </c>
      <c r="J11" s="214">
        <v>-319.89515999999998</v>
      </c>
      <c r="K11" s="214">
        <v>-1636.9879099999998</v>
      </c>
      <c r="L11" s="214">
        <v>-1958.2548400000005</v>
      </c>
      <c r="M11" s="214">
        <v>-2383.4606899999999</v>
      </c>
      <c r="N11" s="214">
        <v>-1923.3657799999992</v>
      </c>
      <c r="O11" s="214">
        <v>-2020.5056500000001</v>
      </c>
      <c r="P11" s="214">
        <v>-2499.6598799999992</v>
      </c>
      <c r="Q11" s="215">
        <v>-2598.8673000000017</v>
      </c>
      <c r="R11" s="214">
        <v>-2175.6876099999981</v>
      </c>
      <c r="S11" s="214">
        <v>-1876.38076</v>
      </c>
      <c r="T11" s="17"/>
      <c r="U11" s="79">
        <v>-3618.9070000000002</v>
      </c>
      <c r="V11" s="225">
        <f t="shared" si="0"/>
        <v>-319.89515999999998</v>
      </c>
      <c r="W11" s="225">
        <f t="shared" si="1"/>
        <v>-7902.0692199999994</v>
      </c>
      <c r="X11" s="225">
        <f t="shared" si="2"/>
        <v>-9294.7204399999991</v>
      </c>
      <c r="Y11" s="225"/>
    </row>
    <row r="12" spans="1:25">
      <c r="A12" s="1"/>
      <c r="B12" s="3" t="s">
        <v>17</v>
      </c>
      <c r="C12" s="23">
        <v>-249.68688900000001</v>
      </c>
      <c r="D12" s="23">
        <v>-337.40012199999995</v>
      </c>
      <c r="E12" s="23">
        <v>-361.17627099999999</v>
      </c>
      <c r="F12" s="23">
        <v>-281.69799999999998</v>
      </c>
      <c r="G12" s="234"/>
      <c r="H12" s="214">
        <v>0</v>
      </c>
      <c r="I12" s="214">
        <v>0</v>
      </c>
      <c r="J12" s="214">
        <v>-74.390570000000011</v>
      </c>
      <c r="K12" s="214">
        <v>-185.93973</v>
      </c>
      <c r="L12" s="214">
        <v>-439.77172000000002</v>
      </c>
      <c r="M12" s="214">
        <v>-383.10659999999996</v>
      </c>
      <c r="N12" s="214">
        <v>-378.93775000000016</v>
      </c>
      <c r="O12" s="214">
        <v>-407.77030999999999</v>
      </c>
      <c r="P12" s="214">
        <v>-370.45519000000002</v>
      </c>
      <c r="Q12" s="215">
        <v>-456.96531000000004</v>
      </c>
      <c r="R12" s="214">
        <v>-363.38377000000014</v>
      </c>
      <c r="S12" s="214">
        <v>-365.34678000000002</v>
      </c>
      <c r="T12" s="17"/>
      <c r="U12" s="79">
        <v>-1229.9612819999998</v>
      </c>
      <c r="V12" s="225">
        <f t="shared" si="0"/>
        <v>-74.390570000000011</v>
      </c>
      <c r="W12" s="225">
        <f t="shared" si="1"/>
        <v>-1387.7558000000001</v>
      </c>
      <c r="X12" s="225">
        <f t="shared" si="2"/>
        <v>-1598.5745800000002</v>
      </c>
      <c r="Y12" s="225"/>
    </row>
    <row r="13" spans="1:25">
      <c r="A13" s="1"/>
      <c r="B13" s="3" t="s">
        <v>18</v>
      </c>
      <c r="C13" s="23">
        <v>-402.65913</v>
      </c>
      <c r="D13" s="23">
        <v>-460.90169000000003</v>
      </c>
      <c r="E13" s="23">
        <v>-522.97706500000004</v>
      </c>
      <c r="F13" s="23">
        <v>-634.88685299999997</v>
      </c>
      <c r="G13" s="234"/>
      <c r="H13" s="214">
        <v>0</v>
      </c>
      <c r="I13" s="214">
        <v>0</v>
      </c>
      <c r="J13" s="214">
        <v>-102.7092</v>
      </c>
      <c r="K13" s="214">
        <v>-317.25956000000002</v>
      </c>
      <c r="L13" s="214">
        <v>-419.6770699999999</v>
      </c>
      <c r="M13" s="214">
        <v>-788.95063000000005</v>
      </c>
      <c r="N13" s="214">
        <v>-499.98203999999987</v>
      </c>
      <c r="O13" s="214">
        <v>-591.28551000000004</v>
      </c>
      <c r="P13" s="214">
        <v>-524.44747999999993</v>
      </c>
      <c r="Q13" s="215">
        <v>-533.59081999999989</v>
      </c>
      <c r="R13" s="214">
        <v>-492.32727999999997</v>
      </c>
      <c r="S13" s="214">
        <v>-534.98392999999999</v>
      </c>
      <c r="T13" s="17"/>
      <c r="U13" s="79">
        <v>-2021.4247380000002</v>
      </c>
      <c r="V13" s="225">
        <f t="shared" si="0"/>
        <v>-102.7092</v>
      </c>
      <c r="W13" s="225">
        <f t="shared" si="1"/>
        <v>-2025.8692999999998</v>
      </c>
      <c r="X13" s="225">
        <f t="shared" si="2"/>
        <v>-2141.6510899999998</v>
      </c>
      <c r="Y13" s="225"/>
    </row>
    <row r="14" spans="1:25">
      <c r="A14" s="1"/>
      <c r="B14" s="3" t="s">
        <v>19</v>
      </c>
      <c r="C14" s="23">
        <v>-388.38876199999999</v>
      </c>
      <c r="D14" s="23">
        <v>-413.83934899999997</v>
      </c>
      <c r="E14" s="23">
        <v>-425.619823</v>
      </c>
      <c r="F14" s="23">
        <v>-439.78300000000002</v>
      </c>
      <c r="G14" s="234"/>
      <c r="H14" s="214">
        <v>0</v>
      </c>
      <c r="I14" s="214">
        <v>0</v>
      </c>
      <c r="J14" s="214">
        <v>-56.267870000000002</v>
      </c>
      <c r="K14" s="214">
        <v>-250.02248</v>
      </c>
      <c r="L14" s="214">
        <v>-245.62591999999998</v>
      </c>
      <c r="M14" s="214">
        <v>-257.38424000000003</v>
      </c>
      <c r="N14" s="214">
        <v>-336.46782999999994</v>
      </c>
      <c r="O14" s="214">
        <v>-286.83535999999998</v>
      </c>
      <c r="P14" s="214">
        <v>-300.15911000000011</v>
      </c>
      <c r="Q14" s="215">
        <v>-293.76494000000002</v>
      </c>
      <c r="R14" s="219">
        <v>-7085.4349600000005</v>
      </c>
      <c r="S14" s="219">
        <v>-294.40409000000005</v>
      </c>
      <c r="T14" s="17"/>
      <c r="U14" s="79">
        <v>-1667.6309339999998</v>
      </c>
      <c r="V14" s="225">
        <f t="shared" si="0"/>
        <v>-56.267870000000002</v>
      </c>
      <c r="W14" s="225">
        <f t="shared" si="1"/>
        <v>-1089.50047</v>
      </c>
      <c r="X14" s="225">
        <f t="shared" si="2"/>
        <v>-7966.1943700000011</v>
      </c>
      <c r="Y14" s="225"/>
    </row>
    <row r="15" spans="1:25">
      <c r="A15" s="1"/>
      <c r="B15" s="3" t="s">
        <v>20</v>
      </c>
      <c r="C15" s="23">
        <v>-95.177000000000007</v>
      </c>
      <c r="D15" s="23">
        <v>-15.942</v>
      </c>
      <c r="E15" s="23">
        <v>-59.771999999999998</v>
      </c>
      <c r="F15" s="23">
        <v>-26.521000000000001</v>
      </c>
      <c r="G15" s="234"/>
      <c r="H15" s="214">
        <v>0</v>
      </c>
      <c r="I15" s="214">
        <v>0</v>
      </c>
      <c r="J15" s="214">
        <v>0</v>
      </c>
      <c r="K15" s="214">
        <v>-39.884</v>
      </c>
      <c r="L15" s="214">
        <v>38.402720000000002</v>
      </c>
      <c r="M15" s="214">
        <v>-44.752690000000001</v>
      </c>
      <c r="N15" s="214">
        <v>-13.519129999999997</v>
      </c>
      <c r="O15" s="214">
        <v>-0.87597000000000058</v>
      </c>
      <c r="P15" s="214">
        <v>-12.961589999999999</v>
      </c>
      <c r="Q15" s="215">
        <v>-4.7299800000000012</v>
      </c>
      <c r="R15" s="214">
        <v>-79.701959999999957</v>
      </c>
      <c r="S15" s="214">
        <v>0</v>
      </c>
      <c r="T15" s="17"/>
      <c r="U15" s="79">
        <v>-197.41199999999998</v>
      </c>
      <c r="V15" s="225">
        <f t="shared" si="0"/>
        <v>0</v>
      </c>
      <c r="W15" s="225">
        <f t="shared" si="1"/>
        <v>-59.753099999999996</v>
      </c>
      <c r="X15" s="225">
        <f t="shared" si="2"/>
        <v>-98.269499999999965</v>
      </c>
      <c r="Y15" s="225"/>
    </row>
    <row r="16" spans="1:25">
      <c r="A16" s="1"/>
      <c r="B16" s="3" t="s">
        <v>21</v>
      </c>
      <c r="C16" s="32">
        <v>16.722000000000001</v>
      </c>
      <c r="D16" s="32">
        <v>42.465000000000003</v>
      </c>
      <c r="E16" s="32">
        <v>39.792000000000002</v>
      </c>
      <c r="F16" s="32">
        <v>114.795</v>
      </c>
      <c r="G16" s="237"/>
      <c r="H16" s="220">
        <v>0</v>
      </c>
      <c r="I16" s="220">
        <v>0</v>
      </c>
      <c r="J16" s="220">
        <v>0</v>
      </c>
      <c r="K16" s="220">
        <v>0</v>
      </c>
      <c r="L16" s="221">
        <v>0</v>
      </c>
      <c r="M16" s="221">
        <v>-0.40376999999999996</v>
      </c>
      <c r="N16" s="221">
        <v>-1.1090899999999999</v>
      </c>
      <c r="O16" s="220">
        <v>2.5200000000000001E-3</v>
      </c>
      <c r="P16" s="221">
        <v>-6.15482</v>
      </c>
      <c r="Q16" s="222">
        <v>2.662000000000031E-2</v>
      </c>
      <c r="R16" s="221">
        <v>-7.5761999999999992</v>
      </c>
      <c r="S16" s="221">
        <v>-3.9366500000000002</v>
      </c>
      <c r="T16" s="17"/>
      <c r="U16" s="82">
        <v>213.774</v>
      </c>
      <c r="V16" s="233">
        <f t="shared" si="0"/>
        <v>0</v>
      </c>
      <c r="W16" s="225">
        <f t="shared" si="1"/>
        <v>-1.5128599999999999</v>
      </c>
      <c r="X16" s="225">
        <f t="shared" si="2"/>
        <v>-13.701879999999999</v>
      </c>
      <c r="Y16" s="225"/>
    </row>
    <row r="17" spans="1:35">
      <c r="A17" s="1"/>
      <c r="B17" s="5" t="s">
        <v>22</v>
      </c>
      <c r="C17" s="24">
        <v>502.08321899999976</v>
      </c>
      <c r="D17" s="24">
        <v>502.31883900000037</v>
      </c>
      <c r="E17" s="24">
        <v>395.11784099999977</v>
      </c>
      <c r="F17" s="24">
        <v>658.41514700000016</v>
      </c>
      <c r="G17" s="236">
        <f>SUM(G8:G16)</f>
        <v>0</v>
      </c>
      <c r="H17" s="217">
        <f>SUM(H8:H16)</f>
        <v>0</v>
      </c>
      <c r="I17" s="217">
        <f>SUM(I8:I16)</f>
        <v>0</v>
      </c>
      <c r="J17" s="217">
        <v>17.978469999999987</v>
      </c>
      <c r="K17" s="217">
        <v>267.31618000000037</v>
      </c>
      <c r="L17" s="217">
        <v>282.15236999999888</v>
      </c>
      <c r="M17" s="217">
        <v>321.60735000000182</v>
      </c>
      <c r="N17" s="217">
        <v>-43.034049999999695</v>
      </c>
      <c r="O17" s="217">
        <v>-70.452600000000416</v>
      </c>
      <c r="P17" s="217">
        <v>406.59462999999909</v>
      </c>
      <c r="Q17" s="217">
        <v>578.58799000000226</v>
      </c>
      <c r="R17" s="217">
        <v>-7033.6983200000013</v>
      </c>
      <c r="S17" s="217">
        <v>12.529230000000254</v>
      </c>
      <c r="T17" s="17"/>
      <c r="U17" s="81">
        <v>2057.9350460000019</v>
      </c>
      <c r="V17" s="230">
        <f t="shared" si="0"/>
        <v>17.978469999999987</v>
      </c>
      <c r="W17" s="230">
        <f t="shared" si="1"/>
        <v>828.04185000000143</v>
      </c>
      <c r="X17" s="230">
        <f t="shared" si="2"/>
        <v>-6118.9683000000005</v>
      </c>
      <c r="Y17" s="230"/>
    </row>
    <row r="18" spans="1:35">
      <c r="A18" s="1"/>
      <c r="B18" s="6"/>
      <c r="C18" s="24"/>
      <c r="D18" s="24"/>
      <c r="E18" s="24"/>
      <c r="F18" s="24"/>
      <c r="G18" s="236"/>
      <c r="H18" s="217"/>
      <c r="I18" s="217"/>
      <c r="J18" s="217"/>
      <c r="K18" s="217"/>
      <c r="L18" s="217"/>
      <c r="M18" s="223"/>
      <c r="N18" s="223"/>
      <c r="O18" s="217"/>
      <c r="P18" s="217"/>
      <c r="Q18" s="215"/>
      <c r="R18" s="223"/>
      <c r="S18" s="223"/>
      <c r="T18" s="17"/>
      <c r="U18" s="81"/>
      <c r="V18" s="231"/>
      <c r="W18" s="231"/>
      <c r="X18" s="231"/>
      <c r="Y18" s="225"/>
    </row>
    <row r="19" spans="1:35">
      <c r="A19" s="1"/>
      <c r="B19" s="7" t="s">
        <v>23</v>
      </c>
      <c r="C19" s="32">
        <v>-997.14700000000005</v>
      </c>
      <c r="D19" s="32">
        <v>-932.06</v>
      </c>
      <c r="E19" s="32">
        <v>-935.1</v>
      </c>
      <c r="F19" s="32">
        <v>-1238.25</v>
      </c>
      <c r="G19" s="237"/>
      <c r="H19" s="220">
        <v>0</v>
      </c>
      <c r="I19" s="220">
        <v>0</v>
      </c>
      <c r="J19" s="220">
        <v>-445.61658999999997</v>
      </c>
      <c r="K19" s="220">
        <v>8.2327800000000302</v>
      </c>
      <c r="L19" s="221">
        <v>646.80621000000008</v>
      </c>
      <c r="M19" s="221">
        <v>360.43378000000007</v>
      </c>
      <c r="N19" s="221">
        <v>-135.07018000000005</v>
      </c>
      <c r="O19" s="220">
        <v>791.83115000000009</v>
      </c>
      <c r="P19" s="221">
        <v>217.55752999999982</v>
      </c>
      <c r="Q19" s="222">
        <v>-399.14772999999968</v>
      </c>
      <c r="R19" s="221">
        <v>463.72115999999994</v>
      </c>
      <c r="S19" s="221">
        <v>-68.700100000000049</v>
      </c>
      <c r="T19" s="17"/>
      <c r="U19" s="82">
        <v>-4103.0569999999998</v>
      </c>
      <c r="V19" s="233">
        <f>SUM(G19:J19)</f>
        <v>-445.61658999999997</v>
      </c>
      <c r="W19" s="225">
        <f>SUM(K19:N19)</f>
        <v>880.40259000000015</v>
      </c>
      <c r="X19" s="225">
        <f>SUM(O19:R19)</f>
        <v>1073.9621100000002</v>
      </c>
      <c r="Y19" s="225"/>
    </row>
    <row r="20" spans="1:35">
      <c r="A20" s="1"/>
      <c r="B20" s="8" t="s">
        <v>24</v>
      </c>
      <c r="C20" s="24">
        <v>-495.06378100000029</v>
      </c>
      <c r="D20" s="24">
        <v>-429.74116099999958</v>
      </c>
      <c r="E20" s="24">
        <v>-539.98215900000025</v>
      </c>
      <c r="F20" s="24">
        <v>-579.83485299999984</v>
      </c>
      <c r="G20" s="236">
        <f>SUM(G17:G19)</f>
        <v>0</v>
      </c>
      <c r="H20" s="217">
        <f>SUM(H17:H19)</f>
        <v>0</v>
      </c>
      <c r="I20" s="217">
        <f>SUM(I17:I19)</f>
        <v>0</v>
      </c>
      <c r="J20" s="217">
        <v>-427.63811999999996</v>
      </c>
      <c r="K20" s="217">
        <v>275.54896000000042</v>
      </c>
      <c r="L20" s="217">
        <v>928.95857999999896</v>
      </c>
      <c r="M20" s="217">
        <v>682.04113000000189</v>
      </c>
      <c r="N20" s="217">
        <v>-178.10422999999975</v>
      </c>
      <c r="O20" s="217">
        <v>721.37854999999968</v>
      </c>
      <c r="P20" s="217">
        <v>624.15215999999896</v>
      </c>
      <c r="Q20" s="217">
        <v>179.44026000000258</v>
      </c>
      <c r="R20" s="217">
        <v>-6569.9771600000013</v>
      </c>
      <c r="S20" s="217">
        <v>-56.170869999999795</v>
      </c>
      <c r="T20" s="17"/>
      <c r="U20" s="81">
        <v>-2044</v>
      </c>
      <c r="V20" s="230">
        <f>SUM(G20:J20)</f>
        <v>-427.63811999999996</v>
      </c>
      <c r="W20" s="230">
        <f>SUM(K20:N20)</f>
        <v>1708.4444400000016</v>
      </c>
      <c r="X20" s="230">
        <f>SUM(O20:R20)</f>
        <v>-5045.0061900000001</v>
      </c>
      <c r="Y20" s="230"/>
    </row>
    <row r="21" spans="1:35">
      <c r="A21" s="1"/>
      <c r="B21" s="8"/>
      <c r="C21" s="24"/>
      <c r="D21" s="24"/>
      <c r="E21" s="24"/>
      <c r="F21" s="24"/>
      <c r="G21" s="236"/>
      <c r="H21" s="217"/>
      <c r="I21" s="217"/>
      <c r="J21" s="217"/>
      <c r="K21" s="217"/>
      <c r="L21" s="217"/>
      <c r="M21" s="217"/>
      <c r="N21" s="217"/>
      <c r="O21" s="217"/>
      <c r="P21" s="217"/>
      <c r="Q21" s="218"/>
      <c r="R21" s="217"/>
      <c r="S21" s="217"/>
      <c r="T21" s="17"/>
      <c r="U21" s="81"/>
      <c r="V21" s="231"/>
      <c r="W21" s="231"/>
      <c r="X21" s="231"/>
      <c r="Y21" s="225"/>
    </row>
    <row r="22" spans="1:35">
      <c r="A22" s="1"/>
      <c r="B22" s="1" t="s">
        <v>25</v>
      </c>
      <c r="C22" s="32">
        <v>-92.81</v>
      </c>
      <c r="D22" s="32">
        <v>-35.912999999999997</v>
      </c>
      <c r="E22" s="32">
        <v>-134.21218599999997</v>
      </c>
      <c r="F22" s="32">
        <v>-208.018</v>
      </c>
      <c r="G22" s="237"/>
      <c r="H22" s="220">
        <v>0</v>
      </c>
      <c r="I22" s="220">
        <v>0</v>
      </c>
      <c r="J22" s="220">
        <v>2.6536899999999903</v>
      </c>
      <c r="K22" s="220">
        <v>-12.77852</v>
      </c>
      <c r="L22" s="214">
        <v>78.81058000000003</v>
      </c>
      <c r="M22" s="214">
        <v>-148.67731999999998</v>
      </c>
      <c r="N22" s="214">
        <v>-57.134750000000082</v>
      </c>
      <c r="O22" s="220">
        <v>20.273159999999997</v>
      </c>
      <c r="P22" s="214">
        <v>-69.99848999999999</v>
      </c>
      <c r="Q22" s="215">
        <v>-122.53503000000006</v>
      </c>
      <c r="R22" s="214">
        <v>379.15150000000006</v>
      </c>
      <c r="S22" s="214">
        <v>-276.00315999999998</v>
      </c>
      <c r="T22" s="17"/>
      <c r="U22" s="82">
        <v>-470.95318599999996</v>
      </c>
      <c r="V22" s="233">
        <f>SUM(G22:J22)</f>
        <v>2.6536899999999903</v>
      </c>
      <c r="W22" s="225">
        <f>SUM(K22:N22)</f>
        <v>-139.78001000000003</v>
      </c>
      <c r="X22" s="225">
        <f>SUM(O22:R22)</f>
        <v>206.89114000000001</v>
      </c>
      <c r="Y22" s="225"/>
    </row>
    <row r="23" spans="1:35">
      <c r="A23" s="1"/>
      <c r="B23" s="4" t="s">
        <v>26</v>
      </c>
      <c r="C23" s="31">
        <v>-587.87378100000024</v>
      </c>
      <c r="D23" s="31">
        <v>-465.65416099999959</v>
      </c>
      <c r="E23" s="31">
        <v>-674.19434500000023</v>
      </c>
      <c r="F23" s="31">
        <v>-787.85285299999987</v>
      </c>
      <c r="G23" s="238">
        <f>SUM(G20:G22)</f>
        <v>0</v>
      </c>
      <c r="H23" s="224">
        <f>SUM(H20:H22)</f>
        <v>0</v>
      </c>
      <c r="I23" s="224">
        <f>SUM(I20:I22)</f>
        <v>0</v>
      </c>
      <c r="J23" s="224">
        <v>-424.98442999999997</v>
      </c>
      <c r="K23" s="224">
        <v>262.77044000000041</v>
      </c>
      <c r="L23" s="224">
        <v>1007.769159999999</v>
      </c>
      <c r="M23" s="224">
        <v>533.36381000000188</v>
      </c>
      <c r="N23" s="224">
        <v>-235.23897999999983</v>
      </c>
      <c r="O23" s="224">
        <v>741.65170999999964</v>
      </c>
      <c r="P23" s="224">
        <v>554.15366999999901</v>
      </c>
      <c r="Q23" s="224">
        <v>56.905230000002518</v>
      </c>
      <c r="R23" s="224">
        <v>-6190.8256600000013</v>
      </c>
      <c r="S23" s="224">
        <v>-332.17402999999979</v>
      </c>
      <c r="T23" s="17"/>
      <c r="U23" s="80">
        <v>-2515</v>
      </c>
      <c r="V23" s="230">
        <f>SUM(G23:J23)</f>
        <v>-424.98442999999997</v>
      </c>
      <c r="W23" s="230">
        <f>SUM(K23:N23)</f>
        <v>1568.6644300000014</v>
      </c>
      <c r="X23" s="230">
        <f>SUM(O23:R23)</f>
        <v>-4838.1150500000003</v>
      </c>
      <c r="Y23" s="230"/>
    </row>
    <row r="24" spans="1:35">
      <c r="A24" s="1"/>
      <c r="B24" s="2"/>
      <c r="C24" s="24"/>
      <c r="D24" s="24"/>
      <c r="E24" s="24"/>
      <c r="F24" s="24"/>
      <c r="G24" s="236"/>
      <c r="H24" s="217"/>
      <c r="I24" s="217"/>
      <c r="J24" s="217"/>
      <c r="K24" s="217"/>
      <c r="L24" s="214"/>
      <c r="M24" s="223"/>
      <c r="N24" s="223"/>
      <c r="O24" s="217"/>
      <c r="P24" s="214"/>
      <c r="Q24" s="215"/>
      <c r="R24" s="223"/>
      <c r="S24" s="223"/>
      <c r="T24" s="17"/>
      <c r="U24" s="81"/>
      <c r="V24" s="231"/>
      <c r="W24" s="231"/>
      <c r="X24" s="231"/>
      <c r="Y24" s="225"/>
    </row>
    <row r="25" spans="1:35">
      <c r="A25" s="1"/>
      <c r="B25" s="83" t="s">
        <v>27</v>
      </c>
      <c r="C25" s="84"/>
      <c r="D25" s="84"/>
      <c r="E25" s="84"/>
      <c r="F25" s="84"/>
      <c r="G25" s="84"/>
      <c r="H25" s="225"/>
      <c r="I25" s="225"/>
      <c r="J25" s="225"/>
      <c r="K25" s="225"/>
      <c r="L25" s="226"/>
      <c r="M25" s="228"/>
      <c r="N25" s="228"/>
      <c r="O25" s="225"/>
      <c r="P25" s="226"/>
      <c r="Q25" s="227"/>
      <c r="R25" s="228"/>
      <c r="S25" s="228"/>
      <c r="T25" s="17"/>
      <c r="U25" s="87"/>
      <c r="V25" s="232"/>
      <c r="W25" s="232"/>
      <c r="X25" s="232"/>
      <c r="Y25" s="225"/>
    </row>
    <row r="26" spans="1:35">
      <c r="A26" s="1"/>
      <c r="B26" s="88" t="s">
        <v>28</v>
      </c>
      <c r="C26" s="89">
        <v>-585.87378100000024</v>
      </c>
      <c r="D26" s="84">
        <v>-464.65416099999959</v>
      </c>
      <c r="E26" s="84">
        <v>-675.19434500000023</v>
      </c>
      <c r="F26" s="84">
        <v>-787.85285299999987</v>
      </c>
      <c r="G26" s="84"/>
      <c r="H26" s="225">
        <v>0</v>
      </c>
      <c r="I26" s="225">
        <v>0</v>
      </c>
      <c r="J26" s="225">
        <v>-414</v>
      </c>
      <c r="K26" s="225">
        <v>237</v>
      </c>
      <c r="L26" s="214">
        <v>950</v>
      </c>
      <c r="M26" s="214">
        <v>512</v>
      </c>
      <c r="N26" s="214">
        <v>-304</v>
      </c>
      <c r="O26" s="214">
        <f>O23-O27</f>
        <v>741.41326999999967</v>
      </c>
      <c r="P26" s="214">
        <f>P23-P27</f>
        <v>553.81466999999896</v>
      </c>
      <c r="Q26" s="214">
        <f>Q23-Q27</f>
        <v>56.905230000002518</v>
      </c>
      <c r="R26" s="214">
        <f>R23-R27</f>
        <v>-6190.8256600000013</v>
      </c>
      <c r="S26" s="214">
        <f>S23-S27</f>
        <v>-316.17402999999979</v>
      </c>
      <c r="T26" s="17"/>
      <c r="U26" s="87">
        <v>-2513</v>
      </c>
      <c r="V26" s="232">
        <f>SUM(G26:J26)</f>
        <v>-414</v>
      </c>
      <c r="W26" s="232">
        <f>SUM(K26:N26)</f>
        <v>1395</v>
      </c>
      <c r="X26" s="232">
        <f>SUM(O26:R26)</f>
        <v>-4838.6924900000004</v>
      </c>
      <c r="Y26" s="225"/>
    </row>
    <row r="27" spans="1:35">
      <c r="A27" s="1"/>
      <c r="B27" s="88" t="s">
        <v>29</v>
      </c>
      <c r="C27" s="85">
        <v>-2</v>
      </c>
      <c r="D27" s="85">
        <v>-1</v>
      </c>
      <c r="E27" s="85">
        <v>1</v>
      </c>
      <c r="F27" s="85">
        <v>0</v>
      </c>
      <c r="G27" s="85"/>
      <c r="H27" s="229">
        <v>0</v>
      </c>
      <c r="I27" s="229">
        <v>0</v>
      </c>
      <c r="J27" s="229">
        <v>-11</v>
      </c>
      <c r="K27" s="229">
        <v>-20</v>
      </c>
      <c r="L27" s="226">
        <v>11</v>
      </c>
      <c r="M27" s="226">
        <v>-24</v>
      </c>
      <c r="N27" s="226">
        <v>33</v>
      </c>
      <c r="O27" s="229">
        <v>0.23843999999999999</v>
      </c>
      <c r="P27" s="226">
        <v>0.33900000000000002</v>
      </c>
      <c r="Q27" s="215">
        <v>0</v>
      </c>
      <c r="R27" s="226">
        <v>0</v>
      </c>
      <c r="S27" s="226">
        <v>-16</v>
      </c>
      <c r="T27" s="17"/>
      <c r="U27" s="87">
        <v>-2</v>
      </c>
      <c r="V27" s="232">
        <f>SUM(G27:J27)</f>
        <v>-11</v>
      </c>
      <c r="W27" s="232">
        <f>SUM(K27:N27)</f>
        <v>0</v>
      </c>
      <c r="X27" s="232">
        <f>SUM(O27:R27)</f>
        <v>0.57743999999999995</v>
      </c>
      <c r="Y27" s="225"/>
    </row>
    <row r="28" spans="1:35">
      <c r="A28" s="1"/>
      <c r="B28" s="2"/>
      <c r="C28" s="24"/>
      <c r="D28" s="24"/>
      <c r="E28" s="24"/>
      <c r="F28" s="24"/>
      <c r="G28" s="24"/>
      <c r="H28" s="24"/>
      <c r="I28" s="24"/>
      <c r="J28" s="24"/>
      <c r="K28" s="24"/>
      <c r="L28" s="17"/>
      <c r="M28" s="17"/>
      <c r="N28" s="17"/>
      <c r="O28" s="24"/>
      <c r="P28" s="17"/>
      <c r="Q28" s="193"/>
      <c r="R28" s="17"/>
      <c r="S28" s="17"/>
      <c r="T28" s="17"/>
      <c r="U28" s="81"/>
      <c r="V28" s="81"/>
      <c r="W28" s="81"/>
      <c r="X28" s="81"/>
      <c r="Y28" s="81"/>
    </row>
    <row r="29" spans="1:35">
      <c r="Q29" s="199"/>
      <c r="T29" s="17"/>
    </row>
    <row r="30" spans="1:35">
      <c r="B30" s="9" t="s">
        <v>30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200"/>
      <c r="R30" s="30"/>
      <c r="S30" s="30"/>
      <c r="T30" s="17"/>
      <c r="U30" s="30"/>
      <c r="V30" s="30"/>
      <c r="W30" s="30"/>
      <c r="X30" s="30"/>
      <c r="Y30" s="17"/>
    </row>
    <row r="31" spans="1:35">
      <c r="B31" s="2" t="s">
        <v>1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93"/>
      <c r="R31" s="17"/>
      <c r="S31" s="17"/>
      <c r="T31" s="17"/>
      <c r="U31" s="17"/>
      <c r="V31" s="17"/>
      <c r="W31" s="17"/>
      <c r="X31" s="17"/>
      <c r="Y31" s="17"/>
      <c r="AE31" s="146" t="s">
        <v>2</v>
      </c>
      <c r="AF31" s="146" t="s">
        <v>6</v>
      </c>
      <c r="AG31" s="146" t="s">
        <v>4</v>
      </c>
      <c r="AH31" s="146" t="s">
        <v>5</v>
      </c>
    </row>
    <row r="32" spans="1:35">
      <c r="B32" s="2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93"/>
      <c r="R32" s="17"/>
      <c r="S32" s="17"/>
      <c r="T32" s="17"/>
      <c r="U32" s="17"/>
      <c r="V32" s="17"/>
      <c r="W32" s="17"/>
      <c r="X32" s="17"/>
      <c r="Y32" s="17"/>
      <c r="AE32" s="149">
        <v>2023</v>
      </c>
      <c r="AF32" s="149">
        <v>2023</v>
      </c>
      <c r="AG32" s="149">
        <v>2023</v>
      </c>
      <c r="AH32" s="149">
        <v>2024</v>
      </c>
      <c r="AI32" t="s">
        <v>279</v>
      </c>
    </row>
    <row r="33" spans="2:35">
      <c r="B33" s="2" t="s">
        <v>31</v>
      </c>
      <c r="C33" s="24">
        <v>502.08321899999976</v>
      </c>
      <c r="D33" s="24">
        <v>502.31883900000037</v>
      </c>
      <c r="E33" s="24">
        <v>395.11784099999977</v>
      </c>
      <c r="F33" s="24">
        <v>658.41514700000016</v>
      </c>
      <c r="G33" s="236"/>
      <c r="H33" s="217"/>
      <c r="I33" s="217"/>
      <c r="J33" s="217">
        <v>17.978469999999991</v>
      </c>
      <c r="K33" s="217">
        <v>267.31618000000014</v>
      </c>
      <c r="L33" s="217">
        <v>282.15236999999877</v>
      </c>
      <c r="M33" s="217">
        <v>321.60735000000216</v>
      </c>
      <c r="N33" s="217">
        <v>-43.034049999999866</v>
      </c>
      <c r="O33" s="217">
        <v>-70.452600000000103</v>
      </c>
      <c r="P33" s="217">
        <v>406.59462999999869</v>
      </c>
      <c r="Q33" s="217">
        <v>578.58799000000249</v>
      </c>
      <c r="R33" s="217">
        <v>-7033.698320000005</v>
      </c>
      <c r="S33" s="217">
        <v>12.529230000000368</v>
      </c>
      <c r="T33" s="17"/>
      <c r="U33" s="24">
        <v>2057.9350460000001</v>
      </c>
      <c r="V33" s="217">
        <f t="shared" ref="V33:V45" si="3">SUM(G33:J33)</f>
        <v>17.978469999999991</v>
      </c>
      <c r="W33" s="217">
        <f t="shared" ref="W33:W45" si="4">SUM(K33:N33)</f>
        <v>828.0418500000012</v>
      </c>
      <c r="X33" s="217">
        <f t="shared" ref="X33:X45" si="5">SUM(O33:R33)</f>
        <v>-6118.9683000000041</v>
      </c>
      <c r="Y33" s="217"/>
      <c r="AB33" s="24">
        <f>SUM(O33:Q33)</f>
        <v>914.7300200000011</v>
      </c>
      <c r="AD33" s="264" t="s">
        <v>280</v>
      </c>
      <c r="AI33">
        <v>-6119</v>
      </c>
    </row>
    <row r="34" spans="2:35">
      <c r="B34" s="1" t="s">
        <v>19</v>
      </c>
      <c r="C34" s="23">
        <v>388.38876199999999</v>
      </c>
      <c r="D34" s="23">
        <v>413.83934899999997</v>
      </c>
      <c r="E34" s="23">
        <v>425.619823</v>
      </c>
      <c r="F34" s="23">
        <v>439.78300000000002</v>
      </c>
      <c r="G34" s="234"/>
      <c r="H34" s="214"/>
      <c r="I34" s="214"/>
      <c r="J34" s="214">
        <v>56.267870000000002</v>
      </c>
      <c r="K34" s="214">
        <v>250.02248</v>
      </c>
      <c r="L34" s="214">
        <v>245.62591999999998</v>
      </c>
      <c r="M34" s="214">
        <v>257.38424000000003</v>
      </c>
      <c r="N34" s="214">
        <v>336.46782999999994</v>
      </c>
      <c r="O34" s="214">
        <v>286.83535999999998</v>
      </c>
      <c r="P34" s="214">
        <v>300.15911000000011</v>
      </c>
      <c r="Q34" s="214">
        <v>293.76494000000002</v>
      </c>
      <c r="R34" s="214">
        <v>7085.4349600000005</v>
      </c>
      <c r="S34" s="214">
        <v>294.40409000000005</v>
      </c>
      <c r="T34" s="17"/>
      <c r="U34" s="23">
        <v>1667.6309339999998</v>
      </c>
      <c r="V34" s="214">
        <f t="shared" si="3"/>
        <v>56.267870000000002</v>
      </c>
      <c r="W34" s="214">
        <f t="shared" si="4"/>
        <v>1089.50047</v>
      </c>
      <c r="X34" s="214">
        <f t="shared" si="5"/>
        <v>7966.1943700000011</v>
      </c>
      <c r="Y34" s="214"/>
      <c r="AB34" s="23">
        <f t="shared" ref="AB34:AB65" si="6">SUM(O34:Q34)</f>
        <v>880.75941000000012</v>
      </c>
      <c r="AI34" s="77">
        <f>AI33-X33</f>
        <v>-3.1699999995908001E-2</v>
      </c>
    </row>
    <row r="35" spans="2:35">
      <c r="B35" s="2" t="s">
        <v>32</v>
      </c>
      <c r="C35" s="23">
        <v>890.47198099999969</v>
      </c>
      <c r="D35" s="23">
        <v>916.15818800000034</v>
      </c>
      <c r="E35" s="23">
        <v>820.73766399999977</v>
      </c>
      <c r="F35" s="23">
        <v>1098.1981470000001</v>
      </c>
      <c r="G35" s="234"/>
      <c r="H35" s="214"/>
      <c r="I35" s="214"/>
      <c r="J35" s="217">
        <v>74.246339999999989</v>
      </c>
      <c r="K35" s="217">
        <v>517.33866000000012</v>
      </c>
      <c r="L35" s="217">
        <v>527.77828999999872</v>
      </c>
      <c r="M35" s="217">
        <v>578.99159000000213</v>
      </c>
      <c r="N35" s="217">
        <v>293.43378000000007</v>
      </c>
      <c r="O35" s="217">
        <v>216.38275999999988</v>
      </c>
      <c r="P35" s="217">
        <v>706.75373999999874</v>
      </c>
      <c r="Q35" s="217">
        <v>872.35293000000252</v>
      </c>
      <c r="R35" s="217">
        <v>51.736639999995532</v>
      </c>
      <c r="S35" s="217">
        <v>306.93332000000044</v>
      </c>
      <c r="T35" s="17"/>
      <c r="U35" s="24">
        <v>3725.5659799999999</v>
      </c>
      <c r="V35" s="217">
        <f t="shared" si="3"/>
        <v>74.246339999999989</v>
      </c>
      <c r="W35" s="217">
        <f t="shared" si="4"/>
        <v>1917.5423200000009</v>
      </c>
      <c r="X35" s="217">
        <f t="shared" si="5"/>
        <v>1847.2260699999965</v>
      </c>
      <c r="Y35" s="217"/>
      <c r="AB35" s="23">
        <f t="shared" si="6"/>
        <v>1795.489430000001</v>
      </c>
    </row>
    <row r="36" spans="2:35">
      <c r="B36" s="1" t="s">
        <v>33</v>
      </c>
      <c r="C36" s="23">
        <v>24.002130000000001</v>
      </c>
      <c r="D36" s="23">
        <v>62.09169</v>
      </c>
      <c r="E36" s="23">
        <v>34.412065000000005</v>
      </c>
      <c r="F36" s="23">
        <v>60.534853000000012</v>
      </c>
      <c r="G36" s="234"/>
      <c r="H36" s="214"/>
      <c r="I36" s="214"/>
      <c r="J36" s="214">
        <v>0</v>
      </c>
      <c r="K36" s="214">
        <v>0</v>
      </c>
      <c r="L36" s="214">
        <v>0</v>
      </c>
      <c r="M36" s="214">
        <v>308.75857999999999</v>
      </c>
      <c r="N36" s="214">
        <v>38.691289999999981</v>
      </c>
      <c r="O36" s="214">
        <v>73.022190000000009</v>
      </c>
      <c r="P36" s="214">
        <v>33.051479999999984</v>
      </c>
      <c r="Q36" s="215">
        <v>24.232400000000013</v>
      </c>
      <c r="R36" s="214">
        <v>-9.8260800000000046</v>
      </c>
      <c r="S36" s="214">
        <v>32.009630000000001</v>
      </c>
      <c r="T36" s="17"/>
      <c r="U36" s="23">
        <v>181.04073800000003</v>
      </c>
      <c r="V36" s="214">
        <f t="shared" si="3"/>
        <v>0</v>
      </c>
      <c r="W36" s="214">
        <f t="shared" si="4"/>
        <v>347.44986999999998</v>
      </c>
      <c r="X36" s="214">
        <f t="shared" si="5"/>
        <v>120.47999</v>
      </c>
      <c r="Y36" s="214"/>
      <c r="AB36" s="23">
        <f t="shared" si="6"/>
        <v>130.30607000000001</v>
      </c>
    </row>
    <row r="37" spans="2:35">
      <c r="B37" s="1" t="s">
        <v>34</v>
      </c>
      <c r="C37" s="23">
        <v>0</v>
      </c>
      <c r="D37" s="23">
        <v>-41.4</v>
      </c>
      <c r="E37" s="23">
        <v>0</v>
      </c>
      <c r="F37" s="23">
        <v>0</v>
      </c>
      <c r="G37" s="234"/>
      <c r="H37" s="214"/>
      <c r="I37" s="214"/>
      <c r="J37" s="214">
        <v>0</v>
      </c>
      <c r="K37" s="214">
        <v>0</v>
      </c>
      <c r="L37" s="214">
        <v>0</v>
      </c>
      <c r="M37" s="214">
        <v>0</v>
      </c>
      <c r="N37" s="214">
        <v>0</v>
      </c>
      <c r="O37" s="214">
        <v>0</v>
      </c>
      <c r="P37" s="214">
        <v>0</v>
      </c>
      <c r="Q37" s="215">
        <v>0</v>
      </c>
      <c r="R37" s="214">
        <v>0</v>
      </c>
      <c r="S37" s="214">
        <v>0</v>
      </c>
      <c r="T37" s="17"/>
      <c r="U37" s="23">
        <v>-41.4</v>
      </c>
      <c r="V37" s="214">
        <f t="shared" si="3"/>
        <v>0</v>
      </c>
      <c r="W37" s="214">
        <f t="shared" si="4"/>
        <v>0</v>
      </c>
      <c r="X37" s="214">
        <f t="shared" si="5"/>
        <v>0</v>
      </c>
      <c r="Y37" s="214"/>
      <c r="AB37" s="23">
        <f t="shared" si="6"/>
        <v>0</v>
      </c>
    </row>
    <row r="38" spans="2:35">
      <c r="B38" s="1" t="s">
        <v>36</v>
      </c>
      <c r="C38" s="23">
        <v>0</v>
      </c>
      <c r="D38" s="23">
        <v>0</v>
      </c>
      <c r="E38" s="23">
        <v>0</v>
      </c>
      <c r="F38" s="23">
        <v>0</v>
      </c>
      <c r="G38" s="234"/>
      <c r="H38" s="214"/>
      <c r="I38" s="214"/>
      <c r="J38" s="214">
        <v>0</v>
      </c>
      <c r="K38" s="214">
        <v>0</v>
      </c>
      <c r="L38" s="214">
        <v>3.5527136788005009E-15</v>
      </c>
      <c r="M38" s="214">
        <v>39.817239999999998</v>
      </c>
      <c r="N38" s="214">
        <v>0.69171000000000049</v>
      </c>
      <c r="O38" s="214">
        <v>8.2950000000000301E-2</v>
      </c>
      <c r="P38" s="214">
        <v>-3.0531133177191805E-16</v>
      </c>
      <c r="Q38" s="215">
        <v>0</v>
      </c>
      <c r="R38" s="214">
        <v>0</v>
      </c>
      <c r="S38" s="214">
        <v>0</v>
      </c>
      <c r="T38" s="17"/>
      <c r="U38" s="23">
        <v>0</v>
      </c>
      <c r="V38" s="214">
        <f t="shared" si="3"/>
        <v>0</v>
      </c>
      <c r="W38" s="214">
        <f t="shared" si="4"/>
        <v>40.508949999999999</v>
      </c>
      <c r="X38" s="214">
        <f t="shared" si="5"/>
        <v>8.2949999999999996E-2</v>
      </c>
      <c r="Y38" s="214"/>
      <c r="AB38" s="23">
        <f t="shared" si="6"/>
        <v>8.2949999999999996E-2</v>
      </c>
    </row>
    <row r="39" spans="2:35">
      <c r="B39" s="1" t="s">
        <v>37</v>
      </c>
      <c r="C39" s="23">
        <v>71.126999999999995</v>
      </c>
      <c r="D39" s="23">
        <v>14.271000000000001</v>
      </c>
      <c r="E39" s="23">
        <v>34.165999999999997</v>
      </c>
      <c r="F39" s="23">
        <v>30.83</v>
      </c>
      <c r="G39" s="234"/>
      <c r="H39" s="214"/>
      <c r="I39" s="214"/>
      <c r="J39" s="214">
        <v>0</v>
      </c>
      <c r="K39" s="214">
        <v>0</v>
      </c>
      <c r="L39" s="214">
        <v>0</v>
      </c>
      <c r="M39" s="214">
        <v>0</v>
      </c>
      <c r="N39" s="214">
        <v>0</v>
      </c>
      <c r="O39" s="214">
        <v>0</v>
      </c>
      <c r="P39" s="214">
        <v>0</v>
      </c>
      <c r="Q39" s="215">
        <v>0</v>
      </c>
      <c r="R39" s="214">
        <v>0</v>
      </c>
      <c r="S39" s="214">
        <v>0</v>
      </c>
      <c r="T39" s="17"/>
      <c r="U39" s="23">
        <v>150.39400000000001</v>
      </c>
      <c r="V39" s="214">
        <f t="shared" si="3"/>
        <v>0</v>
      </c>
      <c r="W39" s="214">
        <f t="shared" si="4"/>
        <v>0</v>
      </c>
      <c r="X39" s="214">
        <f t="shared" si="5"/>
        <v>0</v>
      </c>
      <c r="Y39" s="214"/>
      <c r="AB39" s="23">
        <f t="shared" si="6"/>
        <v>0</v>
      </c>
    </row>
    <row r="40" spans="2:35">
      <c r="B40" s="1" t="s">
        <v>38</v>
      </c>
      <c r="C40" s="23"/>
      <c r="D40" s="23"/>
      <c r="E40" s="23"/>
      <c r="F40" s="23"/>
      <c r="G40" s="234"/>
      <c r="H40" s="214"/>
      <c r="I40" s="214"/>
      <c r="J40" s="214">
        <v>0</v>
      </c>
      <c r="K40" s="214">
        <v>0</v>
      </c>
      <c r="L40" s="214">
        <v>0</v>
      </c>
      <c r="M40" s="214">
        <v>0</v>
      </c>
      <c r="N40" s="214">
        <v>0</v>
      </c>
      <c r="O40" s="214">
        <v>0</v>
      </c>
      <c r="P40" s="214">
        <v>12.031409999999999</v>
      </c>
      <c r="Q40" s="215">
        <v>26.482480000000002</v>
      </c>
      <c r="R40" s="214">
        <v>440.04079000000007</v>
      </c>
      <c r="S40" s="214">
        <v>0</v>
      </c>
      <c r="T40" s="17"/>
      <c r="U40" s="23"/>
      <c r="V40" s="214">
        <f t="shared" si="3"/>
        <v>0</v>
      </c>
      <c r="W40" s="214">
        <f t="shared" si="4"/>
        <v>0</v>
      </c>
      <c r="X40" s="266">
        <f t="shared" si="5"/>
        <v>478.55468000000008</v>
      </c>
      <c r="Y40" s="220"/>
      <c r="AB40" s="23">
        <f t="shared" si="6"/>
        <v>38.513890000000004</v>
      </c>
    </row>
    <row r="41" spans="2:35">
      <c r="B41" s="4" t="s">
        <v>39</v>
      </c>
      <c r="C41" s="31">
        <v>985.60111099999961</v>
      </c>
      <c r="D41" s="31">
        <v>951.12087800000029</v>
      </c>
      <c r="E41" s="31">
        <v>889.31572899999969</v>
      </c>
      <c r="F41" s="31">
        <v>1189.5630000000001</v>
      </c>
      <c r="G41" s="238"/>
      <c r="H41" s="224"/>
      <c r="I41" s="224"/>
      <c r="J41" s="224">
        <v>74.246339999999989</v>
      </c>
      <c r="K41" s="224">
        <v>517.33866000000012</v>
      </c>
      <c r="L41" s="224">
        <v>527.77828999999872</v>
      </c>
      <c r="M41" s="224">
        <v>927.56741000000204</v>
      </c>
      <c r="N41" s="224">
        <v>332.81678000000005</v>
      </c>
      <c r="O41" s="224">
        <v>289.48789999999985</v>
      </c>
      <c r="P41" s="224">
        <v>751.83662999999876</v>
      </c>
      <c r="Q41" s="224">
        <v>923.06781000000251</v>
      </c>
      <c r="R41" s="224">
        <v>481.95134999999561</v>
      </c>
      <c r="S41" s="224">
        <v>338.94295000000045</v>
      </c>
      <c r="T41" s="17"/>
      <c r="U41" s="31">
        <v>4015.6007179999997</v>
      </c>
      <c r="V41" s="224">
        <f t="shared" si="3"/>
        <v>74.246339999999989</v>
      </c>
      <c r="W41" s="224">
        <f t="shared" si="4"/>
        <v>2305.5011400000008</v>
      </c>
      <c r="X41" s="224">
        <f t="shared" si="5"/>
        <v>2446.3436899999965</v>
      </c>
      <c r="Y41" s="217"/>
      <c r="AA41" s="48"/>
      <c r="AB41" s="44"/>
      <c r="AC41" s="44"/>
      <c r="AD41" s="264" t="s">
        <v>280</v>
      </c>
      <c r="AE41" s="48">
        <v>289.48790000000002</v>
      </c>
      <c r="AF41" s="44">
        <v>751.83662999999967</v>
      </c>
      <c r="AG41" s="44">
        <v>922.30700999999999</v>
      </c>
      <c r="AH41" s="44">
        <v>481.95135999999775</v>
      </c>
    </row>
    <row r="42" spans="2:35">
      <c r="B42" s="1" t="s">
        <v>19</v>
      </c>
      <c r="C42" s="23">
        <v>-388.38876199999999</v>
      </c>
      <c r="D42" s="23">
        <v>-413.83934899999997</v>
      </c>
      <c r="E42" s="23">
        <v>-425.619823</v>
      </c>
      <c r="F42" s="23">
        <v>-439.78300000000002</v>
      </c>
      <c r="G42" s="234"/>
      <c r="H42" s="214"/>
      <c r="I42" s="214"/>
      <c r="J42" s="214">
        <v>-56.267870000000002</v>
      </c>
      <c r="K42" s="214">
        <v>-250.02248</v>
      </c>
      <c r="L42" s="214">
        <v>-245.62591999999998</v>
      </c>
      <c r="M42" s="214">
        <v>-257.38424000000003</v>
      </c>
      <c r="N42" s="214">
        <v>-336.46782999999994</v>
      </c>
      <c r="O42" s="214">
        <v>-286.83535999999998</v>
      </c>
      <c r="P42" s="214">
        <v>-300.15911000000011</v>
      </c>
      <c r="Q42" s="214">
        <v>-293.76494000000002</v>
      </c>
      <c r="R42" s="214">
        <v>-7085.4349600000005</v>
      </c>
      <c r="S42" s="214">
        <v>-294.40409000000005</v>
      </c>
      <c r="T42" s="17"/>
      <c r="U42" s="23">
        <v>-1667.6309339999998</v>
      </c>
      <c r="V42" s="214">
        <f t="shared" si="3"/>
        <v>-56.267870000000002</v>
      </c>
      <c r="W42" s="214">
        <f t="shared" si="4"/>
        <v>-1089.50047</v>
      </c>
      <c r="X42" s="214">
        <f t="shared" si="5"/>
        <v>-7966.1943700000011</v>
      </c>
      <c r="Y42" s="214"/>
      <c r="AB42" s="23">
        <f t="shared" si="6"/>
        <v>-880.75941000000012</v>
      </c>
      <c r="AE42" s="77">
        <f>AE41-O41</f>
        <v>0</v>
      </c>
      <c r="AF42" s="77">
        <f t="shared" ref="AF42:AG42" si="7">AF41-P41</f>
        <v>9.0949470177292824E-13</v>
      </c>
      <c r="AG42" s="77">
        <f t="shared" si="7"/>
        <v>-0.76080000000251857</v>
      </c>
      <c r="AH42" s="77">
        <f>AH41-R41</f>
        <v>1.0000002134802344E-5</v>
      </c>
      <c r="AI42" s="77">
        <f>SUM(AE42:AH42)</f>
        <v>-0.76078999999947428</v>
      </c>
    </row>
    <row r="43" spans="2:35">
      <c r="B43" s="1" t="s">
        <v>38</v>
      </c>
      <c r="C43" s="23"/>
      <c r="D43" s="23"/>
      <c r="E43" s="23"/>
      <c r="F43" s="23"/>
      <c r="G43" s="234"/>
      <c r="H43" s="214"/>
      <c r="I43" s="214"/>
      <c r="J43" s="214">
        <v>0</v>
      </c>
      <c r="K43" s="214">
        <v>0</v>
      </c>
      <c r="L43" s="214">
        <v>-3.199999999999991E-4</v>
      </c>
      <c r="M43" s="214">
        <v>3.199999999999991E-4</v>
      </c>
      <c r="N43" s="214">
        <v>0</v>
      </c>
      <c r="O43" s="214">
        <v>0</v>
      </c>
      <c r="P43" s="214">
        <v>0</v>
      </c>
      <c r="Q43" s="215">
        <v>0</v>
      </c>
      <c r="R43" s="214">
        <v>6783.8267000000005</v>
      </c>
      <c r="S43" s="214">
        <v>-3.2200000000000002E-3</v>
      </c>
      <c r="T43" s="17"/>
      <c r="U43" s="23"/>
      <c r="V43" s="214">
        <f t="shared" si="3"/>
        <v>0</v>
      </c>
      <c r="W43" s="214">
        <f t="shared" si="4"/>
        <v>0</v>
      </c>
      <c r="X43" s="214">
        <f t="shared" si="5"/>
        <v>6783.8267000000005</v>
      </c>
      <c r="Y43" s="214"/>
      <c r="AB43" s="23">
        <f t="shared" si="6"/>
        <v>0</v>
      </c>
    </row>
    <row r="44" spans="2:35">
      <c r="B44" s="90" t="s">
        <v>40</v>
      </c>
      <c r="C44" s="23">
        <v>117.29485</v>
      </c>
      <c r="D44" s="23">
        <v>119.51810000000002</v>
      </c>
      <c r="E44" s="23">
        <v>127.88637</v>
      </c>
      <c r="F44" s="23">
        <v>145.79207</v>
      </c>
      <c r="G44" s="234"/>
      <c r="H44" s="214"/>
      <c r="I44" s="214"/>
      <c r="J44" s="214">
        <v>56.267870000000002</v>
      </c>
      <c r="K44" s="214">
        <v>178.15355</v>
      </c>
      <c r="L44" s="214">
        <v>168.79739000000001</v>
      </c>
      <c r="M44" s="214">
        <v>193.36292000000009</v>
      </c>
      <c r="N44" s="214">
        <v>241.19666000000007</v>
      </c>
      <c r="O44" s="214">
        <v>203.16356999999999</v>
      </c>
      <c r="P44" s="214">
        <v>208.56796000000008</v>
      </c>
      <c r="Q44" s="215">
        <v>203.28602999999993</v>
      </c>
      <c r="R44" s="214">
        <v>200.00631999999996</v>
      </c>
      <c r="S44" s="214">
        <v>203.84429</v>
      </c>
      <c r="T44" s="17"/>
      <c r="U44" s="23">
        <v>510.49139000000002</v>
      </c>
      <c r="V44" s="214">
        <f t="shared" si="3"/>
        <v>56.267870000000002</v>
      </c>
      <c r="W44" s="214">
        <f t="shared" si="4"/>
        <v>781.51052000000016</v>
      </c>
      <c r="X44" s="214">
        <f t="shared" si="5"/>
        <v>815.02387999999996</v>
      </c>
      <c r="Y44" s="220"/>
      <c r="AB44" s="23">
        <f t="shared" si="6"/>
        <v>615.01756</v>
      </c>
    </row>
    <row r="45" spans="2:35">
      <c r="B45" s="91" t="s">
        <v>41</v>
      </c>
      <c r="C45" s="31">
        <v>714.50719899999967</v>
      </c>
      <c r="D45" s="31">
        <v>656.79962900000032</v>
      </c>
      <c r="E45" s="31">
        <v>591.58227599999964</v>
      </c>
      <c r="F45" s="31">
        <v>895.57207000000005</v>
      </c>
      <c r="G45" s="238"/>
      <c r="H45" s="224"/>
      <c r="I45" s="224"/>
      <c r="J45" s="224">
        <v>74.246339999999989</v>
      </c>
      <c r="K45" s="224">
        <v>445.46973000000014</v>
      </c>
      <c r="L45" s="224">
        <v>450.94943999999879</v>
      </c>
      <c r="M45" s="224">
        <v>863.5464100000022</v>
      </c>
      <c r="N45" s="224">
        <v>237.54561000000018</v>
      </c>
      <c r="O45" s="224">
        <v>205.81610999999987</v>
      </c>
      <c r="P45" s="224">
        <v>660.24547999999868</v>
      </c>
      <c r="Q45" s="224">
        <v>832.58890000000247</v>
      </c>
      <c r="R45" s="224">
        <v>380.34940999999571</v>
      </c>
      <c r="S45" s="224">
        <v>248.3799300000004</v>
      </c>
      <c r="T45" s="17"/>
      <c r="U45" s="31">
        <v>2858.4611739999996</v>
      </c>
      <c r="V45" s="224">
        <f t="shared" si="3"/>
        <v>74.246339999999989</v>
      </c>
      <c r="W45" s="224">
        <f t="shared" si="4"/>
        <v>1997.5111900000013</v>
      </c>
      <c r="X45" s="224">
        <f t="shared" si="5"/>
        <v>2078.9998999999966</v>
      </c>
      <c r="Y45" s="217"/>
      <c r="AB45" s="31">
        <f t="shared" si="6"/>
        <v>1698.6504900000009</v>
      </c>
      <c r="AD45" s="264" t="s">
        <v>280</v>
      </c>
      <c r="AE45" s="48">
        <v>205.5</v>
      </c>
      <c r="AF45" s="44">
        <v>660.82769000000008</v>
      </c>
      <c r="AG45" s="44">
        <v>832.30700999999999</v>
      </c>
      <c r="AH45" s="44">
        <v>380.34941999999785</v>
      </c>
    </row>
    <row r="46" spans="2:35">
      <c r="B46" s="1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T46" s="17"/>
      <c r="U46" s="23"/>
      <c r="V46" s="23"/>
      <c r="W46" s="23"/>
      <c r="X46" s="23"/>
      <c r="Y46" s="23"/>
      <c r="AD46" s="40"/>
      <c r="AE46" s="265">
        <f>O45-AE45</f>
        <v>0.31610999999986689</v>
      </c>
      <c r="AF46" s="265">
        <f>P45-AF45</f>
        <v>-0.58221000000139611</v>
      </c>
      <c r="AG46" s="265">
        <f>Q45-AG45</f>
        <v>0.28189000000247688</v>
      </c>
      <c r="AH46" s="265">
        <f>R45-AH45</f>
        <v>-1.0000002134802344E-5</v>
      </c>
      <c r="AI46" s="77">
        <f>SUM(AE46:AH46)</f>
        <v>1.5779999998812855E-2</v>
      </c>
    </row>
    <row r="47" spans="2:35">
      <c r="B47" s="9" t="s">
        <v>42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T47" s="17"/>
      <c r="U47" s="30"/>
      <c r="V47" s="30"/>
      <c r="W47" s="30"/>
      <c r="X47" s="30"/>
      <c r="Y47" s="17"/>
    </row>
    <row r="48" spans="2:35">
      <c r="B48" s="2" t="s">
        <v>1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93"/>
      <c r="R48" s="17"/>
      <c r="S48" s="17"/>
      <c r="T48" s="17"/>
      <c r="U48" s="17"/>
      <c r="V48" s="17"/>
      <c r="W48" s="17"/>
      <c r="X48" s="17"/>
      <c r="Y48" s="17"/>
      <c r="AB48" s="17"/>
    </row>
    <row r="49" spans="2:34">
      <c r="B49" s="2"/>
      <c r="C49" s="33"/>
      <c r="D49" s="33"/>
      <c r="E49" s="33"/>
      <c r="F49" s="33"/>
      <c r="G49" s="33"/>
      <c r="H49" s="33"/>
      <c r="I49" s="33"/>
      <c r="J49" s="33"/>
      <c r="K49" s="34"/>
      <c r="L49" s="34"/>
      <c r="M49" s="34"/>
      <c r="N49" s="34"/>
      <c r="O49" s="34"/>
      <c r="P49" s="34"/>
      <c r="Q49" s="201"/>
      <c r="R49" s="34"/>
      <c r="S49" s="34"/>
      <c r="T49" s="17"/>
      <c r="U49" s="33"/>
      <c r="V49" s="33"/>
      <c r="W49" s="33"/>
      <c r="X49" s="33"/>
      <c r="Y49" s="33"/>
      <c r="AB49" s="33"/>
      <c r="AD49" t="s">
        <v>281</v>
      </c>
      <c r="AE49" s="268">
        <v>204.03625999999971</v>
      </c>
      <c r="AF49" s="268">
        <v>658.44257999999957</v>
      </c>
      <c r="AG49" s="268">
        <v>828.81380000000308</v>
      </c>
      <c r="AH49" s="268">
        <v>382.34689999999819</v>
      </c>
    </row>
    <row r="50" spans="2:34">
      <c r="B50" s="10" t="s">
        <v>43</v>
      </c>
      <c r="C50" s="25">
        <v>-585.87378100000024</v>
      </c>
      <c r="D50" s="25">
        <v>-464.65416099999959</v>
      </c>
      <c r="E50" s="25">
        <v>-675.19434500000023</v>
      </c>
      <c r="F50" s="25">
        <v>-787.85285299999987</v>
      </c>
      <c r="G50" s="239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17"/>
      <c r="U50" s="25"/>
      <c r="V50" s="245"/>
      <c r="W50" s="245"/>
      <c r="X50" s="245"/>
      <c r="Y50" s="245"/>
      <c r="AB50" s="25">
        <f t="shared" si="6"/>
        <v>0</v>
      </c>
      <c r="AD50" t="s">
        <v>282</v>
      </c>
    </row>
    <row r="51" spans="2:34">
      <c r="B51" s="3"/>
      <c r="C51" s="35"/>
      <c r="D51" s="35"/>
      <c r="E51" s="35"/>
      <c r="F51" s="35"/>
      <c r="G51" s="240"/>
      <c r="H51" s="219"/>
      <c r="I51" s="219"/>
      <c r="J51" s="219"/>
      <c r="K51" s="219"/>
      <c r="L51" s="219"/>
      <c r="M51" s="219"/>
      <c r="N51" s="219"/>
      <c r="O51" s="219"/>
      <c r="P51" s="219"/>
      <c r="Q51" s="260"/>
      <c r="R51" s="219"/>
      <c r="S51" s="219"/>
      <c r="T51" s="17"/>
      <c r="U51" s="35"/>
      <c r="V51" s="219"/>
      <c r="W51" s="219"/>
      <c r="X51" s="219"/>
      <c r="Y51" s="219"/>
      <c r="AB51" s="35"/>
    </row>
    <row r="52" spans="2:34">
      <c r="B52" s="10" t="s">
        <v>44</v>
      </c>
      <c r="C52" s="35"/>
      <c r="D52" s="35"/>
      <c r="E52" s="35"/>
      <c r="F52" s="35"/>
      <c r="G52" s="240"/>
      <c r="H52" s="219"/>
      <c r="I52" s="219"/>
      <c r="J52" s="219"/>
      <c r="K52" s="219"/>
      <c r="L52" s="219"/>
      <c r="M52" s="219"/>
      <c r="N52" s="219"/>
      <c r="O52" s="219"/>
      <c r="P52" s="219"/>
      <c r="Q52" s="260"/>
      <c r="R52" s="219"/>
      <c r="S52" s="219"/>
      <c r="T52" s="17"/>
      <c r="U52" s="35"/>
      <c r="V52" s="219"/>
      <c r="W52" s="219"/>
      <c r="X52" s="219"/>
      <c r="Y52" s="219"/>
      <c r="AB52" s="35"/>
    </row>
    <row r="53" spans="2:34">
      <c r="B53" s="1" t="s">
        <v>33</v>
      </c>
      <c r="C53" s="35">
        <v>24.002130000000001</v>
      </c>
      <c r="D53" s="35">
        <v>62.09169</v>
      </c>
      <c r="E53" s="35">
        <v>34.412065000000005</v>
      </c>
      <c r="F53" s="35">
        <v>60.534853000000012</v>
      </c>
      <c r="G53" s="240"/>
      <c r="H53" s="219"/>
      <c r="I53" s="219"/>
      <c r="J53" s="219"/>
      <c r="K53" s="219"/>
      <c r="L53" s="219"/>
      <c r="M53" s="219"/>
      <c r="N53" s="219"/>
      <c r="O53" s="219"/>
      <c r="P53" s="219"/>
      <c r="Q53" s="219"/>
      <c r="R53" s="219"/>
      <c r="S53" s="219"/>
      <c r="T53" s="17"/>
      <c r="U53" s="35"/>
      <c r="V53" s="219"/>
      <c r="W53" s="219"/>
      <c r="X53" s="219"/>
      <c r="Y53" s="219"/>
      <c r="AB53" s="35">
        <f t="shared" si="6"/>
        <v>0</v>
      </c>
    </row>
    <row r="54" spans="2:34">
      <c r="B54" s="3" t="s">
        <v>34</v>
      </c>
      <c r="C54" s="35">
        <v>0</v>
      </c>
      <c r="D54" s="35">
        <v>-41.4</v>
      </c>
      <c r="E54" s="35">
        <v>0</v>
      </c>
      <c r="F54" s="35">
        <v>0</v>
      </c>
      <c r="G54" s="240"/>
      <c r="H54" s="219"/>
      <c r="I54" s="219"/>
      <c r="J54" s="219"/>
      <c r="K54" s="219"/>
      <c r="L54" s="219"/>
      <c r="M54" s="219"/>
      <c r="N54" s="219"/>
      <c r="O54" s="219"/>
      <c r="P54" s="219"/>
      <c r="Q54" s="219"/>
      <c r="R54" s="219"/>
      <c r="S54" s="219"/>
      <c r="T54" s="17"/>
      <c r="U54" s="35"/>
      <c r="V54" s="219"/>
      <c r="W54" s="219"/>
      <c r="X54" s="219"/>
      <c r="Y54" s="219"/>
      <c r="AB54" s="35">
        <f t="shared" si="6"/>
        <v>0</v>
      </c>
    </row>
    <row r="55" spans="2:34">
      <c r="B55" s="3" t="s">
        <v>45</v>
      </c>
      <c r="C55" s="35">
        <v>0</v>
      </c>
      <c r="D55" s="35">
        <v>0</v>
      </c>
      <c r="E55" s="35">
        <v>0</v>
      </c>
      <c r="F55" s="35">
        <v>0</v>
      </c>
      <c r="G55" s="240"/>
      <c r="H55" s="219"/>
      <c r="I55" s="219"/>
      <c r="J55" s="219"/>
      <c r="K55" s="219"/>
      <c r="L55" s="219"/>
      <c r="M55" s="219"/>
      <c r="N55" s="219"/>
      <c r="O55" s="219"/>
      <c r="P55" s="219"/>
      <c r="Q55" s="219"/>
      <c r="R55" s="219"/>
      <c r="S55" s="219"/>
      <c r="T55" s="17"/>
      <c r="U55" s="35"/>
      <c r="V55" s="219"/>
      <c r="W55" s="219"/>
      <c r="X55" s="219"/>
      <c r="Y55" s="219"/>
      <c r="AB55" s="35">
        <f t="shared" si="6"/>
        <v>0</v>
      </c>
    </row>
    <row r="56" spans="2:34">
      <c r="B56" s="3" t="s">
        <v>37</v>
      </c>
      <c r="C56" s="35">
        <v>71.126999999999995</v>
      </c>
      <c r="D56" s="35">
        <v>14.271000000000001</v>
      </c>
      <c r="E56" s="35">
        <v>34.165999999999997</v>
      </c>
      <c r="F56" s="35">
        <v>30.83</v>
      </c>
      <c r="G56" s="240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17"/>
      <c r="U56" s="35"/>
      <c r="V56" s="219"/>
      <c r="W56" s="219"/>
      <c r="X56" s="219"/>
      <c r="Y56" s="219"/>
      <c r="AB56" s="35">
        <f t="shared" si="6"/>
        <v>0</v>
      </c>
    </row>
    <row r="57" spans="2:34">
      <c r="B57" s="3" t="s">
        <v>40</v>
      </c>
      <c r="C57" s="35">
        <v>117.29485</v>
      </c>
      <c r="D57" s="35">
        <v>119.51810000000002</v>
      </c>
      <c r="E57" s="35">
        <v>127.88637</v>
      </c>
      <c r="F57" s="35">
        <v>145.79207</v>
      </c>
      <c r="G57" s="240"/>
      <c r="H57" s="219"/>
      <c r="I57" s="219"/>
      <c r="J57" s="219"/>
      <c r="K57" s="219"/>
      <c r="L57" s="219"/>
      <c r="M57" s="219"/>
      <c r="N57" s="219"/>
      <c r="O57" s="219"/>
      <c r="P57" s="219"/>
      <c r="Q57" s="219"/>
      <c r="R57" s="219"/>
      <c r="S57" s="219"/>
      <c r="T57" s="17"/>
      <c r="U57" s="35"/>
      <c r="V57" s="219"/>
      <c r="W57" s="219"/>
      <c r="X57" s="219"/>
      <c r="Y57" s="219"/>
      <c r="AB57" s="35">
        <f t="shared" si="6"/>
        <v>0</v>
      </c>
    </row>
    <row r="58" spans="2:34">
      <c r="B58" s="3" t="s">
        <v>46</v>
      </c>
      <c r="C58" s="35">
        <v>958</v>
      </c>
      <c r="D58" s="35">
        <v>1019</v>
      </c>
      <c r="E58" s="35">
        <v>943</v>
      </c>
      <c r="F58" s="35">
        <v>1386</v>
      </c>
      <c r="G58" s="240"/>
      <c r="H58" s="219"/>
      <c r="I58" s="219"/>
      <c r="J58" s="248"/>
      <c r="K58" s="248"/>
      <c r="L58" s="248"/>
      <c r="M58" s="248"/>
      <c r="N58" s="248"/>
      <c r="O58" s="248"/>
      <c r="P58" s="248"/>
      <c r="Q58" s="248"/>
      <c r="R58" s="248"/>
      <c r="S58" s="219"/>
      <c r="T58" s="17"/>
      <c r="U58" s="35"/>
      <c r="V58" s="219"/>
      <c r="W58" s="219"/>
      <c r="X58" s="219"/>
      <c r="Y58" s="219"/>
      <c r="AB58" s="35">
        <f t="shared" si="6"/>
        <v>0</v>
      </c>
    </row>
    <row r="59" spans="2:34">
      <c r="B59" s="3" t="s">
        <v>47</v>
      </c>
      <c r="C59" s="35"/>
      <c r="D59" s="35"/>
      <c r="E59" s="35"/>
      <c r="F59" s="35">
        <v>43</v>
      </c>
      <c r="G59" s="240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17"/>
      <c r="U59" s="35"/>
      <c r="V59" s="219"/>
      <c r="W59" s="219"/>
      <c r="X59" s="219"/>
      <c r="Y59" s="219"/>
      <c r="AB59" s="35">
        <f t="shared" si="6"/>
        <v>0</v>
      </c>
    </row>
    <row r="60" spans="2:34">
      <c r="B60" s="3" t="s">
        <v>38</v>
      </c>
      <c r="C60" s="35"/>
      <c r="D60" s="35"/>
      <c r="E60" s="35"/>
      <c r="F60" s="35"/>
      <c r="G60" s="240"/>
      <c r="H60" s="219"/>
      <c r="I60" s="219"/>
      <c r="J60" s="219"/>
      <c r="K60" s="219"/>
      <c r="L60" s="219"/>
      <c r="M60" s="219"/>
      <c r="N60" s="219"/>
      <c r="O60" s="219"/>
      <c r="P60" s="219"/>
      <c r="Q60" s="219"/>
      <c r="R60" s="219"/>
      <c r="S60" s="219"/>
      <c r="T60" s="17"/>
      <c r="U60" s="35"/>
      <c r="V60" s="219"/>
      <c r="W60" s="219"/>
      <c r="X60" s="219"/>
      <c r="Y60" s="219"/>
      <c r="AB60" s="35">
        <f t="shared" si="6"/>
        <v>0</v>
      </c>
    </row>
    <row r="61" spans="2:34">
      <c r="B61" s="10" t="s">
        <v>48</v>
      </c>
      <c r="C61" s="25">
        <v>1170.42398</v>
      </c>
      <c r="D61" s="25">
        <v>1173.4807900000001</v>
      </c>
      <c r="E61" s="25">
        <v>1139.4644350000001</v>
      </c>
      <c r="F61" s="25">
        <v>1666.156923</v>
      </c>
      <c r="G61" s="239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17"/>
      <c r="U61" s="25"/>
      <c r="V61" s="245"/>
      <c r="W61" s="245"/>
      <c r="X61" s="245"/>
      <c r="Y61" s="245"/>
      <c r="AB61" s="25">
        <f t="shared" si="6"/>
        <v>0</v>
      </c>
    </row>
    <row r="62" spans="2:34">
      <c r="B62" s="3" t="s">
        <v>49</v>
      </c>
      <c r="C62" s="35">
        <v>-37.684369999999994</v>
      </c>
      <c r="D62" s="35">
        <v>-18.477820000000019</v>
      </c>
      <c r="E62" s="35">
        <v>-32.410474000000022</v>
      </c>
      <c r="F62" s="35">
        <v>-43.924413999999985</v>
      </c>
      <c r="G62" s="240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17"/>
      <c r="U62" s="35"/>
      <c r="V62" s="219"/>
      <c r="W62" s="219"/>
      <c r="X62" s="219"/>
      <c r="Y62" s="219"/>
      <c r="AB62" s="35">
        <f t="shared" si="6"/>
        <v>0</v>
      </c>
    </row>
    <row r="63" spans="2:34">
      <c r="B63" s="10" t="s">
        <v>50</v>
      </c>
      <c r="C63" s="25">
        <v>1132.7396100000001</v>
      </c>
      <c r="D63" s="25">
        <v>1155.00297</v>
      </c>
      <c r="E63" s="25">
        <v>1107.0539610000001</v>
      </c>
      <c r="F63" s="25">
        <v>1622.2325089999999</v>
      </c>
      <c r="G63" s="239"/>
      <c r="H63" s="245"/>
      <c r="I63" s="245"/>
      <c r="J63" s="245"/>
      <c r="K63" s="245"/>
      <c r="L63" s="245"/>
      <c r="M63" s="245"/>
      <c r="N63" s="245"/>
      <c r="O63" s="245"/>
      <c r="P63" s="245"/>
      <c r="Q63" s="245"/>
      <c r="R63" s="245"/>
      <c r="S63" s="245"/>
      <c r="T63" s="17"/>
      <c r="U63" s="25"/>
      <c r="V63" s="245"/>
      <c r="W63" s="245"/>
      <c r="X63" s="245"/>
      <c r="Y63" s="245"/>
      <c r="AB63" s="25">
        <f t="shared" si="6"/>
        <v>0</v>
      </c>
    </row>
    <row r="64" spans="2:34">
      <c r="B64" s="3"/>
      <c r="C64" s="35"/>
      <c r="D64" s="35"/>
      <c r="E64" s="35"/>
      <c r="F64" s="35"/>
      <c r="G64" s="240"/>
      <c r="H64" s="219"/>
      <c r="I64" s="219"/>
      <c r="J64" s="219"/>
      <c r="K64" s="219"/>
      <c r="L64" s="219"/>
      <c r="M64" s="219"/>
      <c r="N64" s="219"/>
      <c r="O64" s="219"/>
      <c r="P64" s="219"/>
      <c r="Q64" s="260"/>
      <c r="R64" s="219"/>
      <c r="S64" s="219"/>
      <c r="T64" s="17"/>
      <c r="U64" s="35"/>
      <c r="V64" s="219"/>
      <c r="W64" s="219"/>
      <c r="X64" s="219"/>
      <c r="Y64" s="219"/>
      <c r="AB64" s="35"/>
    </row>
    <row r="65" spans="2:28">
      <c r="B65" s="11" t="s">
        <v>51</v>
      </c>
      <c r="C65" s="36">
        <v>546.86582899999985</v>
      </c>
      <c r="D65" s="36">
        <v>690.34880900000041</v>
      </c>
      <c r="E65" s="36">
        <v>431.85961599999985</v>
      </c>
      <c r="F65" s="36">
        <v>834.37965600000007</v>
      </c>
      <c r="G65" s="241"/>
      <c r="H65" s="246"/>
      <c r="I65" s="246"/>
      <c r="J65" s="246"/>
      <c r="K65" s="246"/>
      <c r="L65" s="246"/>
      <c r="M65" s="246"/>
      <c r="N65" s="246"/>
      <c r="O65" s="246"/>
      <c r="P65" s="246"/>
      <c r="Q65" s="246"/>
      <c r="R65" s="246"/>
      <c r="S65" s="246"/>
      <c r="T65" s="17"/>
      <c r="U65" s="36"/>
      <c r="V65" s="246"/>
      <c r="W65" s="246"/>
      <c r="X65" s="246"/>
      <c r="Y65" s="246"/>
      <c r="AB65" s="36">
        <f t="shared" si="6"/>
        <v>0</v>
      </c>
    </row>
    <row r="66" spans="2:28">
      <c r="B66" s="3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17"/>
      <c r="U66" s="34"/>
      <c r="V66" s="33"/>
      <c r="W66" s="33"/>
      <c r="X66" s="33"/>
      <c r="Y66" s="33"/>
    </row>
    <row r="67" spans="2:28">
      <c r="B67" s="1" t="s">
        <v>52</v>
      </c>
      <c r="C67" s="23">
        <v>737</v>
      </c>
      <c r="D67" s="23">
        <v>756</v>
      </c>
      <c r="E67" s="23">
        <v>838</v>
      </c>
      <c r="F67" s="23">
        <v>855</v>
      </c>
      <c r="G67" s="234"/>
      <c r="H67" s="214"/>
      <c r="I67" s="214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17"/>
      <c r="U67" s="250"/>
      <c r="V67" s="250"/>
      <c r="W67" s="250"/>
      <c r="X67" s="250"/>
      <c r="Y67" s="250"/>
    </row>
    <row r="68" spans="2:28">
      <c r="B68" s="10" t="s">
        <v>53</v>
      </c>
      <c r="C68" s="37">
        <v>0.74201605020352757</v>
      </c>
      <c r="D68" s="37">
        <v>0.91315980026455079</v>
      </c>
      <c r="E68" s="37">
        <v>0.51534560381861561</v>
      </c>
      <c r="F68" s="37">
        <v>0.97588263859649127</v>
      </c>
      <c r="G68" s="242"/>
      <c r="H68" s="247"/>
      <c r="I68" s="247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17"/>
      <c r="U68" s="251"/>
      <c r="V68" s="251"/>
      <c r="W68" s="251"/>
      <c r="X68" s="251"/>
      <c r="Y68" s="251"/>
    </row>
    <row r="69" spans="2:28">
      <c r="B69" s="3"/>
      <c r="C69" s="35"/>
      <c r="D69" s="35"/>
      <c r="E69" s="35"/>
      <c r="F69" s="35"/>
      <c r="G69" s="240"/>
      <c r="H69" s="219"/>
      <c r="I69" s="219"/>
      <c r="J69" s="250"/>
      <c r="K69" s="250"/>
      <c r="L69" s="250"/>
      <c r="M69" s="250"/>
      <c r="N69" s="250"/>
      <c r="O69" s="250"/>
      <c r="P69" s="250"/>
      <c r="Q69" s="250"/>
      <c r="R69" s="250"/>
      <c r="S69" s="250"/>
      <c r="T69" s="17"/>
      <c r="U69" s="249"/>
      <c r="V69" s="249"/>
      <c r="W69" s="249"/>
      <c r="X69" s="249"/>
      <c r="Y69" s="249"/>
    </row>
    <row r="70" spans="2:28">
      <c r="B70" s="1" t="s">
        <v>54</v>
      </c>
      <c r="C70" s="23">
        <v>737</v>
      </c>
      <c r="D70" s="23">
        <v>756</v>
      </c>
      <c r="E70" s="23">
        <v>840</v>
      </c>
      <c r="F70" s="23">
        <v>859</v>
      </c>
      <c r="G70" s="234"/>
      <c r="H70" s="214"/>
      <c r="I70" s="214"/>
      <c r="J70" s="249"/>
      <c r="K70" s="249"/>
      <c r="L70" s="249" t="s">
        <v>283</v>
      </c>
      <c r="M70" s="249"/>
      <c r="N70" s="249"/>
      <c r="O70" s="249"/>
      <c r="P70" s="249"/>
      <c r="Q70" s="249"/>
      <c r="R70" s="249"/>
      <c r="S70" s="249"/>
      <c r="T70" s="17"/>
      <c r="U70" s="252">
        <v>798</v>
      </c>
      <c r="V70" s="249"/>
      <c r="W70" s="249"/>
      <c r="X70" s="249"/>
      <c r="Y70" s="249"/>
    </row>
    <row r="71" spans="2:28">
      <c r="B71" s="2" t="s">
        <v>55</v>
      </c>
      <c r="C71" s="37">
        <v>0.74201605020352757</v>
      </c>
      <c r="D71" s="37">
        <v>0.91315980026455079</v>
      </c>
      <c r="E71" s="37">
        <v>0.51411859047619024</v>
      </c>
      <c r="F71" s="37">
        <v>0.97133836554132724</v>
      </c>
      <c r="G71" s="242"/>
      <c r="H71" s="247"/>
      <c r="I71" s="247"/>
      <c r="J71" s="251"/>
      <c r="K71" s="251"/>
      <c r="L71" s="251"/>
      <c r="M71" s="251"/>
      <c r="N71" s="251"/>
      <c r="O71" s="251"/>
      <c r="P71" s="251"/>
      <c r="Q71" s="251"/>
      <c r="R71" s="251"/>
      <c r="S71" s="251"/>
      <c r="T71" s="17"/>
      <c r="U71" s="251">
        <v>3.1406328064855957</v>
      </c>
      <c r="V71" s="251"/>
      <c r="W71" s="251"/>
      <c r="X71" s="251"/>
      <c r="Y71" s="251"/>
    </row>
    <row r="72" spans="2:28">
      <c r="B72" s="3"/>
      <c r="C72" s="38"/>
      <c r="D72" s="38"/>
      <c r="E72" s="38"/>
      <c r="F72" s="38"/>
      <c r="G72" s="243"/>
      <c r="H72" s="248"/>
      <c r="I72" s="248"/>
      <c r="J72" s="253"/>
      <c r="K72" s="253"/>
      <c r="L72" s="253"/>
      <c r="M72" s="253"/>
      <c r="N72" s="253"/>
      <c r="O72" s="253"/>
      <c r="P72" s="253"/>
      <c r="Q72" s="253"/>
      <c r="R72" s="253"/>
      <c r="S72" s="253"/>
      <c r="T72" s="17"/>
      <c r="U72" s="252"/>
      <c r="V72" s="252"/>
      <c r="W72" s="252"/>
      <c r="X72" s="252"/>
      <c r="Y72" s="252"/>
    </row>
    <row r="73" spans="2:28">
      <c r="B73" s="1" t="s">
        <v>56</v>
      </c>
      <c r="C73" s="23">
        <v>673</v>
      </c>
      <c r="D73" s="23">
        <v>681</v>
      </c>
      <c r="E73" s="23">
        <v>753</v>
      </c>
      <c r="F73" s="23">
        <v>771</v>
      </c>
      <c r="G73" s="234"/>
      <c r="H73" s="214"/>
      <c r="I73" s="214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17"/>
      <c r="U73" s="254">
        <v>719.2</v>
      </c>
      <c r="V73" s="252"/>
      <c r="W73" s="249"/>
      <c r="X73" s="249"/>
      <c r="Y73" s="249"/>
    </row>
    <row r="74" spans="2:28">
      <c r="B74" s="2" t="s">
        <v>57</v>
      </c>
      <c r="C74" s="37">
        <v>-0.87058470430906443</v>
      </c>
      <c r="D74" s="37">
        <v>-0.68159384728340622</v>
      </c>
      <c r="E74" s="37">
        <v>-0.89705938247011985</v>
      </c>
      <c r="F74" s="37">
        <v>-1.0219376407263292</v>
      </c>
      <c r="G74" s="242"/>
      <c r="H74" s="247"/>
      <c r="I74" s="247"/>
      <c r="J74" s="251"/>
      <c r="K74" s="251"/>
      <c r="L74" s="251"/>
      <c r="M74" s="255"/>
      <c r="N74" s="256"/>
      <c r="O74" s="251"/>
      <c r="P74" s="251"/>
      <c r="Q74" s="255"/>
      <c r="R74" s="256"/>
      <c r="S74" s="256"/>
      <c r="T74" s="17"/>
      <c r="U74" s="251">
        <v>-3.4948116685205788</v>
      </c>
      <c r="V74" s="251"/>
      <c r="W74" s="251"/>
      <c r="X74" s="251"/>
      <c r="Y74" s="251"/>
    </row>
    <row r="75" spans="2:28">
      <c r="B75" s="1"/>
      <c r="C75" s="17"/>
      <c r="D75" s="17"/>
      <c r="E75" s="17"/>
      <c r="F75" s="17"/>
      <c r="G75" s="244"/>
      <c r="H75" s="223"/>
      <c r="I75" s="223"/>
      <c r="J75" s="252"/>
      <c r="K75" s="252"/>
      <c r="L75" s="252"/>
      <c r="M75" s="252"/>
      <c r="N75" s="252"/>
      <c r="O75" s="252"/>
      <c r="P75" s="252"/>
      <c r="Q75" s="252"/>
      <c r="R75" s="252"/>
      <c r="S75" s="252"/>
      <c r="T75" s="17"/>
      <c r="U75" s="252"/>
      <c r="V75" s="252"/>
      <c r="W75" s="252"/>
      <c r="X75" s="252"/>
      <c r="Y75" s="252"/>
    </row>
    <row r="76" spans="2:28">
      <c r="B76" s="1" t="s">
        <v>58</v>
      </c>
      <c r="C76" s="23">
        <v>673</v>
      </c>
      <c r="D76" s="23">
        <v>681</v>
      </c>
      <c r="E76" s="23">
        <v>753</v>
      </c>
      <c r="F76" s="23">
        <v>771</v>
      </c>
      <c r="G76" s="234"/>
      <c r="H76" s="214"/>
      <c r="I76" s="214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17"/>
      <c r="U76" s="254">
        <v>719.2</v>
      </c>
      <c r="V76" s="252"/>
      <c r="W76" s="249"/>
      <c r="X76" s="249"/>
      <c r="Y76" s="249"/>
    </row>
    <row r="77" spans="2:28">
      <c r="B77" s="2" t="s">
        <v>59</v>
      </c>
      <c r="C77" s="37">
        <v>-0.87058470430906443</v>
      </c>
      <c r="D77" s="37">
        <v>-0.68159384728340622</v>
      </c>
      <c r="E77" s="37">
        <v>-0.89705938247011985</v>
      </c>
      <c r="F77" s="37">
        <v>-1.0219376407263292</v>
      </c>
      <c r="G77" s="242"/>
      <c r="H77" s="247"/>
      <c r="I77" s="247"/>
      <c r="J77" s="251"/>
      <c r="K77" s="251"/>
      <c r="L77" s="251"/>
      <c r="M77" s="255"/>
      <c r="N77" s="256"/>
      <c r="O77" s="251"/>
      <c r="P77" s="251"/>
      <c r="Q77" s="255"/>
      <c r="R77" s="256"/>
      <c r="S77" s="256"/>
      <c r="T77" s="17"/>
      <c r="U77" s="251">
        <v>-3.4948116685205788</v>
      </c>
      <c r="V77" s="251"/>
      <c r="W77" s="251"/>
      <c r="X77" s="251"/>
      <c r="Y77" s="251"/>
    </row>
    <row r="78" spans="2:28">
      <c r="B78" s="2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18"/>
      <c r="N78" s="18"/>
      <c r="O78" s="18"/>
      <c r="P78" s="18"/>
      <c r="Q78" s="18"/>
      <c r="R78" s="18"/>
      <c r="S78" s="18"/>
      <c r="T78" s="17"/>
      <c r="U78" s="37"/>
      <c r="V78" s="37"/>
      <c r="W78" s="37"/>
      <c r="X78" s="37"/>
      <c r="Y78" s="37"/>
    </row>
    <row r="79" spans="2:28">
      <c r="C79" s="18"/>
      <c r="D79" s="18"/>
      <c r="E79" s="18"/>
      <c r="F79" s="18"/>
      <c r="G79" s="18"/>
      <c r="H79" s="18"/>
      <c r="I79" s="18"/>
      <c r="J79" s="18"/>
      <c r="K79" s="18"/>
      <c r="T79" s="17"/>
    </row>
    <row r="80" spans="2:28">
      <c r="C80" s="18"/>
      <c r="D80" s="18"/>
      <c r="E80" s="18"/>
      <c r="F80" s="18"/>
      <c r="G80" s="18"/>
      <c r="H80" s="18"/>
      <c r="I80" s="18"/>
      <c r="J80" s="18"/>
      <c r="K80" s="18"/>
      <c r="T80" s="17"/>
    </row>
    <row r="81" spans="2:25">
      <c r="B81" s="78"/>
      <c r="C81" s="37"/>
      <c r="D81" s="37"/>
      <c r="E81" s="37"/>
      <c r="F81" s="37"/>
      <c r="G81" s="37"/>
      <c r="H81" s="37"/>
      <c r="I81" s="37"/>
      <c r="J81" s="18"/>
      <c r="K81" s="37"/>
      <c r="L81" s="37"/>
      <c r="T81" s="17"/>
      <c r="U81" s="37"/>
      <c r="V81" s="37"/>
      <c r="W81" s="37"/>
      <c r="X81" s="37"/>
      <c r="Y81" s="37"/>
    </row>
    <row r="82" spans="2:25">
      <c r="B82" s="78"/>
      <c r="C82" s="37"/>
      <c r="D82" s="37"/>
      <c r="E82" s="37"/>
      <c r="F82" s="37"/>
      <c r="G82" s="37"/>
      <c r="H82" s="37"/>
      <c r="I82" s="37"/>
      <c r="J82" s="18"/>
      <c r="K82" s="37"/>
      <c r="L82" s="37"/>
      <c r="T82" s="17"/>
      <c r="U82" s="37"/>
      <c r="V82" s="37"/>
      <c r="W82" s="37"/>
      <c r="X82" s="37"/>
      <c r="Y82" s="37"/>
    </row>
    <row r="83" spans="2:25">
      <c r="B83" s="106"/>
      <c r="C83" s="107"/>
      <c r="D83" s="107"/>
      <c r="E83" s="107"/>
      <c r="F83" s="107"/>
      <c r="G83" s="107"/>
      <c r="H83" s="107"/>
      <c r="I83" s="107"/>
      <c r="J83" s="18"/>
      <c r="K83" s="107"/>
      <c r="L83" s="108"/>
      <c r="M83" s="108"/>
      <c r="N83" s="108"/>
      <c r="O83" s="108"/>
      <c r="P83" s="108"/>
      <c r="Q83" s="108"/>
      <c r="R83" s="108"/>
      <c r="S83" s="108"/>
      <c r="T83" s="17"/>
      <c r="U83" s="107"/>
      <c r="V83" s="107"/>
      <c r="W83" s="107"/>
      <c r="X83" s="107"/>
      <c r="Y83" s="107"/>
    </row>
    <row r="84" spans="2:25">
      <c r="J84" s="18"/>
      <c r="T84" s="17"/>
    </row>
    <row r="85" spans="2:25">
      <c r="T85" s="17"/>
    </row>
    <row r="86" spans="2:25">
      <c r="T86" s="17"/>
    </row>
    <row r="87" spans="2:25">
      <c r="B87" s="10" t="s">
        <v>47</v>
      </c>
      <c r="T87" s="17"/>
    </row>
    <row r="88" spans="2:25">
      <c r="B88" s="3" t="s">
        <v>284</v>
      </c>
      <c r="J88" s="257">
        <v>5</v>
      </c>
      <c r="K88" s="257">
        <v>37</v>
      </c>
      <c r="L88" s="257">
        <v>-37</v>
      </c>
      <c r="M88" s="257"/>
      <c r="N88" s="257"/>
      <c r="O88" s="257"/>
      <c r="P88" s="257"/>
      <c r="Q88" s="257"/>
      <c r="R88" s="257"/>
      <c r="S88" s="261"/>
      <c r="T88" s="17"/>
    </row>
    <row r="89" spans="2:25">
      <c r="B89" s="3" t="s">
        <v>285</v>
      </c>
      <c r="J89" s="257"/>
      <c r="K89" s="257"/>
      <c r="L89" s="257"/>
      <c r="M89" s="257"/>
      <c r="N89" s="257"/>
      <c r="O89" s="257"/>
      <c r="P89" s="257"/>
      <c r="Q89" s="257"/>
      <c r="R89" s="257"/>
      <c r="S89" s="261">
        <v>6.4619999999999997</v>
      </c>
      <c r="T89" s="17"/>
    </row>
    <row r="90" spans="2:25">
      <c r="B90" s="3" t="s">
        <v>286</v>
      </c>
      <c r="J90" s="257"/>
      <c r="K90" s="257"/>
      <c r="L90" s="257">
        <v>121</v>
      </c>
      <c r="M90" s="257">
        <v>28</v>
      </c>
      <c r="N90" s="257">
        <v>30</v>
      </c>
      <c r="O90" s="257">
        <v>43</v>
      </c>
      <c r="P90" s="257">
        <v>28</v>
      </c>
      <c r="Q90" s="257">
        <v>42</v>
      </c>
      <c r="R90" s="257">
        <v>34</v>
      </c>
      <c r="S90" s="261">
        <v>21.088999999999999</v>
      </c>
      <c r="T90" s="17"/>
    </row>
    <row r="91" spans="2:25">
      <c r="B91" s="10" t="s">
        <v>287</v>
      </c>
      <c r="J91" s="259">
        <f>SUM(J88:J90)</f>
        <v>5</v>
      </c>
      <c r="K91" s="259">
        <f t="shared" ref="K91:S91" si="8">SUM(K88:K90)</f>
        <v>37</v>
      </c>
      <c r="L91" s="259">
        <f t="shared" si="8"/>
        <v>84</v>
      </c>
      <c r="M91" s="259">
        <f t="shared" si="8"/>
        <v>28</v>
      </c>
      <c r="N91" s="259">
        <f t="shared" si="8"/>
        <v>30</v>
      </c>
      <c r="O91" s="259">
        <f t="shared" si="8"/>
        <v>43</v>
      </c>
      <c r="P91" s="259">
        <f t="shared" si="8"/>
        <v>28</v>
      </c>
      <c r="Q91" s="259">
        <f t="shared" si="8"/>
        <v>42</v>
      </c>
      <c r="R91" s="259">
        <f t="shared" si="8"/>
        <v>34</v>
      </c>
      <c r="S91" s="262">
        <f t="shared" si="8"/>
        <v>27.550999999999998</v>
      </c>
      <c r="T91" s="17"/>
    </row>
    <row r="92" spans="2:25">
      <c r="B92" s="10" t="s">
        <v>46</v>
      </c>
      <c r="J92" s="257"/>
      <c r="K92" s="257"/>
      <c r="L92" s="257"/>
      <c r="M92" s="257"/>
      <c r="N92" s="257"/>
      <c r="O92" s="257"/>
      <c r="P92" s="257"/>
      <c r="Q92" s="257"/>
      <c r="R92" s="257"/>
      <c r="S92" s="261"/>
      <c r="T92" s="17"/>
    </row>
    <row r="93" spans="2:25">
      <c r="B93" s="3" t="s">
        <v>288</v>
      </c>
      <c r="J93" s="257"/>
      <c r="K93" s="257"/>
      <c r="L93" s="257">
        <v>-625</v>
      </c>
      <c r="M93" s="257">
        <v>625</v>
      </c>
      <c r="N93" s="257"/>
      <c r="O93" s="257"/>
      <c r="P93" s="257"/>
      <c r="Q93" s="257"/>
      <c r="R93" s="257"/>
      <c r="S93" s="261"/>
      <c r="T93" s="17"/>
    </row>
    <row r="94" spans="2:25">
      <c r="B94" s="3" t="s">
        <v>289</v>
      </c>
      <c r="J94" s="257"/>
      <c r="K94" s="257"/>
      <c r="L94" s="257"/>
      <c r="M94" s="257">
        <v>-1379</v>
      </c>
      <c r="N94" s="257">
        <v>15</v>
      </c>
      <c r="O94" s="257">
        <v>-869</v>
      </c>
      <c r="P94" s="257">
        <v>-183</v>
      </c>
      <c r="Q94" s="257">
        <v>236</v>
      </c>
      <c r="R94" s="257">
        <v>-199</v>
      </c>
      <c r="S94" s="261"/>
      <c r="T94" s="17"/>
    </row>
    <row r="95" spans="2:25">
      <c r="B95" s="3" t="s">
        <v>290</v>
      </c>
      <c r="J95" s="257"/>
      <c r="K95" s="257"/>
      <c r="L95" s="257"/>
      <c r="M95" s="257"/>
      <c r="N95" s="257">
        <v>-8</v>
      </c>
      <c r="O95" s="257"/>
      <c r="P95" s="257">
        <v>-1</v>
      </c>
      <c r="Q95" s="257"/>
      <c r="R95" s="257">
        <v>-304</v>
      </c>
      <c r="S95" s="261"/>
      <c r="T95" s="17"/>
    </row>
    <row r="96" spans="2:25">
      <c r="B96" s="3" t="s">
        <v>291</v>
      </c>
      <c r="J96" s="257">
        <v>581</v>
      </c>
      <c r="K96" s="257"/>
      <c r="L96" s="257"/>
      <c r="M96" s="257"/>
      <c r="N96" s="257"/>
      <c r="O96" s="257"/>
      <c r="P96" s="257"/>
      <c r="Q96" s="257"/>
      <c r="R96" s="257"/>
      <c r="S96" s="261"/>
      <c r="T96" s="17"/>
    </row>
    <row r="97" spans="2:20">
      <c r="B97" s="3" t="s">
        <v>292</v>
      </c>
      <c r="J97" s="257"/>
      <c r="K97" s="257"/>
      <c r="L97" s="257"/>
      <c r="M97" s="257">
        <v>35</v>
      </c>
      <c r="N97" s="257">
        <v>-4</v>
      </c>
      <c r="O97" s="257"/>
      <c r="P97" s="257"/>
      <c r="Q97" s="257"/>
      <c r="R97" s="257"/>
      <c r="S97" s="261">
        <v>0.26400000000000001</v>
      </c>
      <c r="T97" s="17"/>
    </row>
    <row r="98" spans="2:20">
      <c r="B98" s="3" t="s">
        <v>293</v>
      </c>
      <c r="J98" s="257"/>
      <c r="K98" s="257"/>
      <c r="L98" s="257">
        <v>146</v>
      </c>
      <c r="M98" s="257">
        <v>33</v>
      </c>
      <c r="N98" s="257">
        <v>24</v>
      </c>
      <c r="O98" s="257">
        <v>44</v>
      </c>
      <c r="P98" s="257">
        <v>-21</v>
      </c>
      <c r="Q98" s="257">
        <v>-37</v>
      </c>
      <c r="R98" s="257">
        <v>33</v>
      </c>
      <c r="S98" s="261"/>
      <c r="T98" s="17"/>
    </row>
    <row r="99" spans="2:20">
      <c r="B99" s="3" t="s">
        <v>294</v>
      </c>
      <c r="J99" s="257">
        <v>-140</v>
      </c>
      <c r="K99" s="257">
        <v>92</v>
      </c>
      <c r="L99" s="257">
        <v>-91</v>
      </c>
      <c r="M99" s="257">
        <v>-7</v>
      </c>
      <c r="N99" s="257">
        <v>5</v>
      </c>
      <c r="O99" s="257"/>
      <c r="P99" s="257"/>
      <c r="Q99" s="257"/>
      <c r="R99" s="257"/>
      <c r="S99" s="261"/>
      <c r="T99" s="17"/>
    </row>
    <row r="100" spans="2:20">
      <c r="B100" s="3" t="s">
        <v>295</v>
      </c>
      <c r="J100" s="257"/>
      <c r="K100" s="257"/>
      <c r="L100" s="257"/>
      <c r="M100" s="257"/>
      <c r="N100" s="257"/>
      <c r="O100" s="257"/>
      <c r="P100" s="257"/>
      <c r="Q100" s="257"/>
      <c r="R100" s="257"/>
      <c r="S100" s="261"/>
      <c r="T100" s="17"/>
    </row>
    <row r="101" spans="2:20">
      <c r="B101" s="3" t="s">
        <v>296</v>
      </c>
      <c r="J101" s="257"/>
      <c r="K101" s="257"/>
      <c r="L101" s="257"/>
      <c r="M101" s="257"/>
      <c r="N101" s="257">
        <v>1</v>
      </c>
      <c r="O101" s="257"/>
      <c r="P101" s="261">
        <v>0.7</v>
      </c>
      <c r="Q101" s="261">
        <v>-0.4</v>
      </c>
      <c r="R101" s="261">
        <v>1.1000000000000001</v>
      </c>
      <c r="S101" s="261">
        <v>0.161</v>
      </c>
      <c r="T101" s="17"/>
    </row>
    <row r="102" spans="2:20">
      <c r="B102" s="10" t="s">
        <v>287</v>
      </c>
      <c r="J102" s="259">
        <f>SUM(J93:J99)</f>
        <v>441</v>
      </c>
      <c r="K102" s="259">
        <f t="shared" ref="K102:S102" si="9">SUM(K93:K99)</f>
        <v>92</v>
      </c>
      <c r="L102" s="259">
        <f t="shared" si="9"/>
        <v>-570</v>
      </c>
      <c r="M102" s="259">
        <f t="shared" si="9"/>
        <v>-693</v>
      </c>
      <c r="N102" s="259">
        <f t="shared" si="9"/>
        <v>32</v>
      </c>
      <c r="O102" s="259">
        <f t="shared" si="9"/>
        <v>-825</v>
      </c>
      <c r="P102" s="259">
        <f t="shared" si="9"/>
        <v>-205</v>
      </c>
      <c r="Q102" s="259">
        <f t="shared" si="9"/>
        <v>199</v>
      </c>
      <c r="R102" s="259">
        <f t="shared" si="9"/>
        <v>-470</v>
      </c>
      <c r="S102" s="262">
        <f t="shared" si="9"/>
        <v>0.26400000000000001</v>
      </c>
      <c r="T102" s="17"/>
    </row>
    <row r="103" spans="2:20">
      <c r="B103" s="3"/>
      <c r="J103" s="257"/>
      <c r="K103" s="257"/>
      <c r="L103" s="257"/>
      <c r="M103" s="257"/>
      <c r="N103" s="257"/>
      <c r="O103" s="257"/>
      <c r="P103" s="257"/>
      <c r="Q103" s="257"/>
      <c r="R103" s="257"/>
      <c r="S103" s="261"/>
      <c r="T103" s="17"/>
    </row>
    <row r="104" spans="2:20">
      <c r="B104" t="s">
        <v>297</v>
      </c>
      <c r="J104" s="258">
        <f t="shared" ref="J104:M104" si="10">(J99+J98+J101)*-0.206</f>
        <v>28.84</v>
      </c>
      <c r="K104" s="258">
        <f t="shared" si="10"/>
        <v>-18.951999999999998</v>
      </c>
      <c r="L104" s="258">
        <f t="shared" si="10"/>
        <v>-11.33</v>
      </c>
      <c r="M104" s="258">
        <f t="shared" si="10"/>
        <v>-5.3559999999999999</v>
      </c>
      <c r="N104" s="258">
        <f>(N99+N98+N101)*-0.206</f>
        <v>-6.18</v>
      </c>
      <c r="O104" s="258">
        <f t="shared" ref="O104:S104" si="11">(O99+O98+O101)*-0.206</f>
        <v>-9.0640000000000001</v>
      </c>
      <c r="P104" s="258">
        <f t="shared" si="11"/>
        <v>4.1818</v>
      </c>
      <c r="Q104" s="258">
        <f t="shared" si="11"/>
        <v>7.7043999999999997</v>
      </c>
      <c r="R104" s="258">
        <f t="shared" si="11"/>
        <v>-7.0245999999999995</v>
      </c>
      <c r="S104" s="258">
        <f t="shared" si="11"/>
        <v>-3.3166000000000001E-2</v>
      </c>
      <c r="T104" s="17"/>
    </row>
    <row r="105" spans="2:20">
      <c r="T105" s="17"/>
    </row>
    <row r="106" spans="2:20">
      <c r="T106" s="17"/>
    </row>
    <row r="107" spans="2:20">
      <c r="T107" s="17"/>
    </row>
    <row r="108" spans="2:20">
      <c r="T108" s="17"/>
    </row>
    <row r="109" spans="2:20">
      <c r="T109" s="17"/>
    </row>
    <row r="110" spans="2:20">
      <c r="T110" s="17"/>
    </row>
    <row r="111" spans="2:20">
      <c r="T111" s="17"/>
    </row>
    <row r="112" spans="2:20">
      <c r="T112" s="17"/>
    </row>
    <row r="113" spans="20:20">
      <c r="T113" s="17"/>
    </row>
    <row r="114" spans="20:20">
      <c r="T114" s="17"/>
    </row>
    <row r="115" spans="20:20">
      <c r="T115" s="17"/>
    </row>
    <row r="116" spans="20:20">
      <c r="T116" s="17"/>
    </row>
    <row r="117" spans="20:20">
      <c r="T117" s="17"/>
    </row>
    <row r="118" spans="20:20">
      <c r="T118" s="17"/>
    </row>
    <row r="119" spans="20:20">
      <c r="T119" s="17"/>
    </row>
    <row r="120" spans="20:20">
      <c r="T120" s="17"/>
    </row>
    <row r="121" spans="20:20">
      <c r="T121" s="17"/>
    </row>
    <row r="122" spans="20:20">
      <c r="T122" s="17"/>
    </row>
    <row r="123" spans="20:20">
      <c r="T123" s="17"/>
    </row>
    <row r="124" spans="20:20">
      <c r="T124" s="17"/>
    </row>
    <row r="125" spans="20:20">
      <c r="T125" s="17"/>
    </row>
    <row r="126" spans="20:20">
      <c r="T126" s="17"/>
    </row>
    <row r="127" spans="20:20">
      <c r="T127" s="17"/>
    </row>
    <row r="128" spans="20:20">
      <c r="T128" s="17"/>
    </row>
    <row r="129" spans="20:20">
      <c r="T129" s="17"/>
    </row>
    <row r="130" spans="20:20">
      <c r="T130" s="17"/>
    </row>
    <row r="131" spans="20:20">
      <c r="T131" s="17"/>
    </row>
    <row r="132" spans="20:20">
      <c r="T132" s="17"/>
    </row>
    <row r="133" spans="20:20">
      <c r="T133" s="17"/>
    </row>
    <row r="134" spans="20:20">
      <c r="T134" s="17"/>
    </row>
    <row r="135" spans="20:20">
      <c r="T135" s="17"/>
    </row>
    <row r="136" spans="20:20">
      <c r="T136" s="17"/>
    </row>
    <row r="137" spans="20:20">
      <c r="T137" s="17"/>
    </row>
    <row r="138" spans="20:20">
      <c r="T138" s="17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FAFC4288718443BFFE24E79009977F" ma:contentTypeVersion="6" ma:contentTypeDescription="Create a new document." ma:contentTypeScope="" ma:versionID="5fc1bb4de77d42ccec9d8454321436df">
  <xsd:schema xmlns:xsd="http://www.w3.org/2001/XMLSchema" xmlns:xs="http://www.w3.org/2001/XMLSchema" xmlns:p="http://schemas.microsoft.com/office/2006/metadata/properties" xmlns:ns2="a566c063-c197-4b3a-8ba4-451807e1842e" xmlns:ns3="e7e1a455-8821-40f7-9556-904e7e138a76" targetNamespace="http://schemas.microsoft.com/office/2006/metadata/properties" ma:root="true" ma:fieldsID="df5a17eb71f7d6c1c33985657d2c80c2" ns2:_="" ns3:_="">
    <xsd:import namespace="a566c063-c197-4b3a-8ba4-451807e1842e"/>
    <xsd:import namespace="e7e1a455-8821-40f7-9556-904e7e138a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6c063-c197-4b3a-8ba4-451807e184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1a455-8821-40f7-9556-904e7e138a7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7e1a455-8821-40f7-9556-904e7e138a76">
      <UserInfo>
        <DisplayName>Limited Access System Group For List a566c063-c197-4b3a-8ba4-451807e1842e</DisplayName>
        <AccountId>15</AccountId>
        <AccountType/>
      </UserInfo>
      <UserInfo>
        <DisplayName>SharingLinks.1a65ff15-f543-4f41-9a6d-6bbcf45a084b.OrganizationView.d242675c-5754-4d2d-ac40-4eb32d11fcf3</DisplayName>
        <AccountId>36</AccountId>
        <AccountType/>
      </UserInfo>
      <UserInfo>
        <DisplayName>Karl Strandberg</DisplayName>
        <AccountId>17</AccountId>
        <AccountType/>
      </UserInfo>
      <UserInfo>
        <DisplayName>Johan Ekström</DisplayName>
        <AccountId>12</AccountId>
        <AccountType/>
      </UserInfo>
      <UserInfo>
        <DisplayName>Mattias Lidbeck</DisplayName>
        <AccountId>31</AccountId>
        <AccountType/>
      </UserInfo>
      <UserInfo>
        <DisplayName>Oscar Erixon</DisplayName>
        <AccountId>27</AccountId>
        <AccountType/>
      </UserInfo>
      <UserInfo>
        <DisplayName>Ulrica Frykemo</DisplayName>
        <AccountId>19</AccountId>
        <AccountType/>
      </UserInfo>
      <UserInfo>
        <DisplayName>Beatrice Flink Forsgren</DisplayName>
        <AccountId>10</AccountId>
        <AccountType/>
      </UserInfo>
      <UserInfo>
        <DisplayName>Erik Sunnerdahl</DisplayName>
        <AccountId>20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A6552A8-301C-4782-A39A-520D2B3B6BDF}"/>
</file>

<file path=customXml/itemProps2.xml><?xml version="1.0" encoding="utf-8"?>
<ds:datastoreItem xmlns:ds="http://schemas.openxmlformats.org/officeDocument/2006/customXml" ds:itemID="{8326129C-247A-4927-9965-115F3D892D23}"/>
</file>

<file path=customXml/itemProps3.xml><?xml version="1.0" encoding="utf-8"?>
<ds:datastoreItem xmlns:ds="http://schemas.openxmlformats.org/officeDocument/2006/customXml" ds:itemID="{0DBF49C4-1A91-4AD4-A50A-A7DD463738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 Sunnerdahl</dc:creator>
  <cp:keywords/>
  <dc:description/>
  <cp:lastModifiedBy/>
  <cp:revision/>
  <dcterms:created xsi:type="dcterms:W3CDTF">2022-10-16T16:46:17Z</dcterms:created>
  <dcterms:modified xsi:type="dcterms:W3CDTF">2024-11-13T18:14:20Z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0x01010069FAFC4288718443BFFE24E79009977F</vt:lpwstr>
  </property>
  <property fmtid="{D5CDD505-2E9C-101B-9397-08002B2CF9AE}" pid="3" name="MediaServiceImageTags">
    <vt:lpwstr/>
  </property>
</Properties>
</file>